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showInkAnnotation="0" codeName="ЭтаКнига" defaultThemeVersion="124226"/>
  <bookViews>
    <workbookView xWindow="30" yWindow="15" windowWidth="20730" windowHeight="11595" tabRatio="736"/>
  </bookViews>
  <sheets>
    <sheet name="ВВОД" sheetId="1" r:id="rId1"/>
    <sheet name="справочник_поселений" sheetId="5" state="hidden" r:id="rId2"/>
    <sheet name="справочник_поселений_рабочее" sheetId="11" state="hidden" r:id="rId3"/>
    <sheet name="МО" sheetId="4" state="hidden" r:id="rId4"/>
  </sheets>
  <externalReferences>
    <externalReference r:id="rId5"/>
  </externalReferences>
  <definedNames>
    <definedName name="InputRange" localSheetId="2">#REF!</definedName>
    <definedName name="InputRange01" localSheetId="2">[1]Анкета_Сбор!#REF!</definedName>
    <definedName name="InputRange02" localSheetId="2">[1]Анкета_Сбор!#REF!</definedName>
    <definedName name="InputRange11" localSheetId="2">#REF!</definedName>
    <definedName name="InputRange2" localSheetId="2">#REF!</definedName>
    <definedName name="_xlnm.Print_Area" localSheetId="0">ВВОД!$E$1:$Q$1269</definedName>
  </definedNames>
  <calcPr calcId="125725"/>
</workbook>
</file>

<file path=xl/calcChain.xml><?xml version="1.0" encoding="utf-8"?>
<calcChain xmlns="http://schemas.openxmlformats.org/spreadsheetml/2006/main">
  <c r="O1163" i="1"/>
  <c r="N1259" l="1"/>
  <c r="S830" l="1"/>
  <c r="S174"/>
  <c r="S172"/>
  <c r="S170"/>
  <c r="S168"/>
  <c r="S166"/>
  <c r="S164"/>
  <c r="S162"/>
  <c r="S160"/>
  <c r="S158"/>
  <c r="S156"/>
  <c r="S154"/>
  <c r="S152"/>
  <c r="S150"/>
  <c r="S148"/>
  <c r="S146"/>
  <c r="S144"/>
  <c r="S141"/>
  <c r="S139"/>
  <c r="S137"/>
  <c r="S135"/>
  <c r="S133"/>
  <c r="S131"/>
  <c r="S129"/>
  <c r="S127"/>
  <c r="S1241" l="1"/>
  <c r="S1240"/>
  <c r="S1239"/>
  <c r="S1238"/>
  <c r="S1237"/>
  <c r="S1236"/>
  <c r="S1235"/>
  <c r="S1234"/>
  <c r="S1233"/>
  <c r="S1232"/>
  <c r="S1231"/>
  <c r="S1230"/>
  <c r="S1229"/>
  <c r="S1228"/>
  <c r="S1227"/>
  <c r="S1226"/>
  <c r="S1225"/>
  <c r="S1224"/>
  <c r="S1223"/>
  <c r="S1148"/>
  <c r="S1146"/>
  <c r="S1144"/>
  <c r="S1142"/>
  <c r="S1140"/>
  <c r="S1138"/>
  <c r="S1136"/>
  <c r="S1134"/>
  <c r="S1132"/>
  <c r="S1130"/>
  <c r="S1128"/>
  <c r="S1126"/>
  <c r="S1124"/>
  <c r="S1122"/>
  <c r="S1120"/>
  <c r="S1118"/>
  <c r="S1116"/>
  <c r="S1114"/>
  <c r="S1112"/>
  <c r="S1110"/>
  <c r="S1108"/>
  <c r="S1106"/>
  <c r="S1104"/>
  <c r="S1102"/>
  <c r="S1100"/>
  <c r="S1098"/>
  <c r="S1096"/>
  <c r="S1094"/>
  <c r="S1092"/>
  <c r="S1090"/>
  <c r="S1088"/>
  <c r="S1086"/>
  <c r="S1084"/>
  <c r="S1082"/>
  <c r="S1080"/>
  <c r="S1078"/>
  <c r="S1076"/>
  <c r="S1074"/>
  <c r="S1072"/>
  <c r="S1070"/>
  <c r="S1068"/>
  <c r="S1066"/>
  <c r="S1064"/>
  <c r="S1062"/>
  <c r="S1060"/>
  <c r="S1058"/>
  <c r="S1056"/>
  <c r="S1054"/>
  <c r="S1052"/>
  <c r="S1050"/>
  <c r="S1048"/>
  <c r="S1046"/>
  <c r="S1044"/>
  <c r="S1042"/>
  <c r="S1040"/>
  <c r="S1038"/>
  <c r="S1036"/>
  <c r="S1034"/>
  <c r="S1032"/>
  <c r="S1030"/>
  <c r="S1028"/>
  <c r="S1026"/>
  <c r="S1024"/>
  <c r="S1022"/>
  <c r="S1020"/>
  <c r="S1018"/>
  <c r="S1016"/>
  <c r="S1014"/>
  <c r="S1012"/>
  <c r="S1010"/>
  <c r="S1008"/>
  <c r="S1006"/>
  <c r="S1004"/>
  <c r="S1002"/>
  <c r="S1000"/>
  <c r="S998"/>
  <c r="S996"/>
  <c r="S994"/>
  <c r="S992"/>
  <c r="S990"/>
  <c r="S988"/>
  <c r="S986"/>
  <c r="S984"/>
  <c r="S982"/>
  <c r="S980"/>
  <c r="S978"/>
  <c r="S976"/>
  <c r="S974"/>
  <c r="S972"/>
  <c r="S970"/>
  <c r="S968"/>
  <c r="S966"/>
  <c r="S964"/>
  <c r="S962"/>
  <c r="S960"/>
  <c r="S958"/>
  <c r="S956"/>
  <c r="S954"/>
  <c r="S952"/>
  <c r="S950"/>
  <c r="S948"/>
  <c r="S946"/>
  <c r="S944"/>
  <c r="S942"/>
  <c r="S940"/>
  <c r="S938"/>
  <c r="S936"/>
  <c r="S934"/>
  <c r="S932"/>
  <c r="S930"/>
  <c r="S928"/>
  <c r="S926"/>
  <c r="S924"/>
  <c r="S922"/>
  <c r="S920"/>
  <c r="S918"/>
  <c r="S916"/>
  <c r="S914"/>
  <c r="S912"/>
  <c r="S910"/>
  <c r="S908"/>
  <c r="S906"/>
  <c r="S904"/>
  <c r="S902"/>
  <c r="S900"/>
  <c r="S898"/>
  <c r="S896"/>
  <c r="S894"/>
  <c r="S892"/>
  <c r="S890"/>
  <c r="S888"/>
  <c r="S886"/>
  <c r="S884"/>
  <c r="S882"/>
  <c r="S880"/>
  <c r="S878"/>
  <c r="S876"/>
  <c r="S874"/>
  <c r="S872"/>
  <c r="S870"/>
  <c r="S868"/>
  <c r="S866"/>
  <c r="S864"/>
  <c r="S862"/>
  <c r="S860"/>
  <c r="S858"/>
  <c r="S856"/>
  <c r="S854"/>
  <c r="S852"/>
  <c r="S850"/>
  <c r="S848"/>
  <c r="S846"/>
  <c r="S844"/>
  <c r="S842"/>
  <c r="S840"/>
  <c r="S838"/>
  <c r="S836"/>
  <c r="S834"/>
  <c r="S832"/>
  <c r="S17"/>
  <c r="S125" s="1"/>
  <c r="S828" l="1"/>
  <c r="S14"/>
  <c r="S68" s="1"/>
  <c r="S70" l="1"/>
  <c r="Q1241" l="1"/>
  <c r="Q1240"/>
  <c r="Q1239"/>
  <c r="Q1238"/>
  <c r="Q1237"/>
  <c r="Q1236"/>
  <c r="Q1235"/>
  <c r="Q1234"/>
  <c r="Q1233"/>
  <c r="Q1232"/>
  <c r="Q1231"/>
  <c r="Q1230"/>
  <c r="Q1229"/>
  <c r="Q1228"/>
  <c r="Q1227"/>
  <c r="Q1226"/>
  <c r="Q1225"/>
  <c r="Q1224"/>
  <c r="Q1223"/>
  <c r="M1241"/>
  <c r="M1240"/>
  <c r="M1239"/>
  <c r="M1238"/>
  <c r="M1237"/>
  <c r="M1236"/>
  <c r="M1235"/>
  <c r="M1234"/>
  <c r="M1233"/>
  <c r="M1232"/>
  <c r="M1231"/>
  <c r="M1230"/>
  <c r="M1229"/>
  <c r="M1228"/>
  <c r="M1227"/>
  <c r="M1226"/>
  <c r="M1225"/>
  <c r="M1224"/>
  <c r="M1223"/>
  <c r="Q1148"/>
  <c r="R1149" s="1"/>
  <c r="M1148"/>
  <c r="Q1146"/>
  <c r="R1147" s="1"/>
  <c r="M1146"/>
  <c r="Q1144"/>
  <c r="R1145" s="1"/>
  <c r="M1144"/>
  <c r="Q1142"/>
  <c r="R1143" s="1"/>
  <c r="M1142"/>
  <c r="Q1140"/>
  <c r="R1141" s="1"/>
  <c r="M1140"/>
  <c r="Q1138"/>
  <c r="R1139" s="1"/>
  <c r="M1138"/>
  <c r="Q1136"/>
  <c r="R1137" s="1"/>
  <c r="M1136"/>
  <c r="Q1134"/>
  <c r="R1135" s="1"/>
  <c r="M1134"/>
  <c r="Q1132"/>
  <c r="R1133" s="1"/>
  <c r="M1132"/>
  <c r="Q1130"/>
  <c r="R1131" s="1"/>
  <c r="M1130"/>
  <c r="Q1128"/>
  <c r="R1129" s="1"/>
  <c r="M1128"/>
  <c r="Q1126"/>
  <c r="R1127" s="1"/>
  <c r="M1126"/>
  <c r="Q1124"/>
  <c r="R1125" s="1"/>
  <c r="M1124"/>
  <c r="Q1122"/>
  <c r="R1123" s="1"/>
  <c r="M1122"/>
  <c r="Q1120"/>
  <c r="R1121" s="1"/>
  <c r="M1120"/>
  <c r="Q1118"/>
  <c r="R1119" s="1"/>
  <c r="M1118"/>
  <c r="Q1116"/>
  <c r="R1117" s="1"/>
  <c r="M1116"/>
  <c r="Q1114"/>
  <c r="R1115" s="1"/>
  <c r="M1114"/>
  <c r="Q1112"/>
  <c r="R1113" s="1"/>
  <c r="M1112"/>
  <c r="Q1110"/>
  <c r="R1111" s="1"/>
  <c r="M1110"/>
  <c r="Q1108"/>
  <c r="R1109" s="1"/>
  <c r="M1108"/>
  <c r="M1106"/>
  <c r="Q1106"/>
  <c r="R1107" s="1"/>
  <c r="Q1104"/>
  <c r="R1105" s="1"/>
  <c r="M1104"/>
  <c r="Q1102"/>
  <c r="R1103" s="1"/>
  <c r="M1102"/>
  <c r="Q1100"/>
  <c r="R1101" s="1"/>
  <c r="M1100"/>
  <c r="Q1098"/>
  <c r="R1099" s="1"/>
  <c r="M1098"/>
  <c r="Q1096"/>
  <c r="R1097" s="1"/>
  <c r="M1096"/>
  <c r="Q1094"/>
  <c r="R1095" s="1"/>
  <c r="M1094"/>
  <c r="Q1092"/>
  <c r="R1093" s="1"/>
  <c r="M1092"/>
  <c r="Q1090"/>
  <c r="R1091" s="1"/>
  <c r="M1090"/>
  <c r="Q1088"/>
  <c r="R1089" s="1"/>
  <c r="M1088"/>
  <c r="Q1086"/>
  <c r="R1087" s="1"/>
  <c r="M1086"/>
  <c r="Q1084"/>
  <c r="R1085" s="1"/>
  <c r="M1084"/>
  <c r="Q1082"/>
  <c r="R1083" s="1"/>
  <c r="M1082"/>
  <c r="Q1080"/>
  <c r="R1081" s="1"/>
  <c r="M1080"/>
  <c r="Q1078"/>
  <c r="R1079" s="1"/>
  <c r="M1078"/>
  <c r="Q1076"/>
  <c r="R1077" s="1"/>
  <c r="M1076"/>
  <c r="Q1074"/>
  <c r="R1075" s="1"/>
  <c r="M1074"/>
  <c r="Q1072"/>
  <c r="R1073" s="1"/>
  <c r="M1072"/>
  <c r="Q1070"/>
  <c r="R1071" s="1"/>
  <c r="M1070"/>
  <c r="Q1068"/>
  <c r="R1069" s="1"/>
  <c r="M1068"/>
  <c r="Q1066"/>
  <c r="R1067" s="1"/>
  <c r="M1066"/>
  <c r="Q1064"/>
  <c r="R1065" s="1"/>
  <c r="M1064"/>
  <c r="Q1062"/>
  <c r="R1063" s="1"/>
  <c r="M1062"/>
  <c r="Q1060"/>
  <c r="R1061" s="1"/>
  <c r="M1060"/>
  <c r="Q1058"/>
  <c r="R1059" s="1"/>
  <c r="M1058"/>
  <c r="Q1056"/>
  <c r="R1057" s="1"/>
  <c r="M1056"/>
  <c r="Q1054"/>
  <c r="R1055" s="1"/>
  <c r="M1054"/>
  <c r="Q1052"/>
  <c r="R1053" s="1"/>
  <c r="M1052"/>
  <c r="Q1050"/>
  <c r="R1051" s="1"/>
  <c r="M1050"/>
  <c r="Q1048"/>
  <c r="R1049" s="1"/>
  <c r="M1048"/>
  <c r="Q1046"/>
  <c r="R1047" s="1"/>
  <c r="M1046"/>
  <c r="Q1044"/>
  <c r="R1045" s="1"/>
  <c r="M1044"/>
  <c r="Q1042"/>
  <c r="R1043" s="1"/>
  <c r="M1042"/>
  <c r="Q1040"/>
  <c r="R1041" s="1"/>
  <c r="M1040"/>
  <c r="Q1038"/>
  <c r="R1039" s="1"/>
  <c r="M1038"/>
  <c r="Q1036"/>
  <c r="R1037" s="1"/>
  <c r="M1036"/>
  <c r="Q1034"/>
  <c r="R1035" s="1"/>
  <c r="M1034"/>
  <c r="Q1032"/>
  <c r="R1033" s="1"/>
  <c r="M1032"/>
  <c r="Q1030"/>
  <c r="R1031" s="1"/>
  <c r="M1030"/>
  <c r="Q1028"/>
  <c r="R1029" s="1"/>
  <c r="M1028"/>
  <c r="Q1026"/>
  <c r="R1027" s="1"/>
  <c r="M1026"/>
  <c r="Q1024"/>
  <c r="R1025" s="1"/>
  <c r="M1024"/>
  <c r="Q1022"/>
  <c r="R1023" s="1"/>
  <c r="M1022"/>
  <c r="Q1020"/>
  <c r="R1021" s="1"/>
  <c r="M1020"/>
  <c r="Q1018"/>
  <c r="R1019" s="1"/>
  <c r="M1018"/>
  <c r="Q1016"/>
  <c r="R1017" s="1"/>
  <c r="M1016"/>
  <c r="Q1014"/>
  <c r="R1015" s="1"/>
  <c r="M1014"/>
  <c r="Q1012"/>
  <c r="R1013" s="1"/>
  <c r="M1012"/>
  <c r="Q1010"/>
  <c r="R1011" s="1"/>
  <c r="M1010"/>
  <c r="Q1008"/>
  <c r="R1009" s="1"/>
  <c r="M1008"/>
  <c r="Q1006"/>
  <c r="R1007" s="1"/>
  <c r="M1006"/>
  <c r="Q1004"/>
  <c r="R1005" s="1"/>
  <c r="M1004"/>
  <c r="Q1002"/>
  <c r="R1003" s="1"/>
  <c r="M1002"/>
  <c r="Q1000"/>
  <c r="R1001" s="1"/>
  <c r="M1000"/>
  <c r="Q998"/>
  <c r="R999" s="1"/>
  <c r="M998"/>
  <c r="Q996"/>
  <c r="R997" s="1"/>
  <c r="M996"/>
  <c r="Q994"/>
  <c r="R995" s="1"/>
  <c r="M994"/>
  <c r="Q992"/>
  <c r="R993" s="1"/>
  <c r="M992"/>
  <c r="Q990"/>
  <c r="R991" s="1"/>
  <c r="M990"/>
  <c r="Q988"/>
  <c r="R989" s="1"/>
  <c r="M988"/>
  <c r="Q986"/>
  <c r="R987" s="1"/>
  <c r="M986"/>
  <c r="Q984"/>
  <c r="R985" s="1"/>
  <c r="M984"/>
  <c r="Q982"/>
  <c r="R983" s="1"/>
  <c r="M982"/>
  <c r="Q980"/>
  <c r="R981" s="1"/>
  <c r="M980"/>
  <c r="Q978"/>
  <c r="R979" s="1"/>
  <c r="M978"/>
  <c r="Q976"/>
  <c r="R977" s="1"/>
  <c r="M976"/>
  <c r="Q974"/>
  <c r="R975" s="1"/>
  <c r="M974"/>
  <c r="Q972"/>
  <c r="R973" s="1"/>
  <c r="M972"/>
  <c r="Q970"/>
  <c r="R971" s="1"/>
  <c r="M970"/>
  <c r="Q968"/>
  <c r="R969" s="1"/>
  <c r="M968"/>
  <c r="Q966"/>
  <c r="R967" s="1"/>
  <c r="M966"/>
  <c r="Q964"/>
  <c r="R965" s="1"/>
  <c r="M964"/>
  <c r="Q962"/>
  <c r="R963" s="1"/>
  <c r="M962"/>
  <c r="Q960"/>
  <c r="R961" s="1"/>
  <c r="M960"/>
  <c r="Q958"/>
  <c r="R959" s="1"/>
  <c r="M958"/>
  <c r="Q956"/>
  <c r="R957" s="1"/>
  <c r="M956"/>
  <c r="Q954"/>
  <c r="R955" s="1"/>
  <c r="M954"/>
  <c r="Q952"/>
  <c r="R953" s="1"/>
  <c r="M952"/>
  <c r="Q950"/>
  <c r="R951" s="1"/>
  <c r="M950"/>
  <c r="Q948"/>
  <c r="R949" s="1"/>
  <c r="M948"/>
  <c r="Q946"/>
  <c r="R947" s="1"/>
  <c r="M946"/>
  <c r="Q944"/>
  <c r="R945" s="1"/>
  <c r="M944"/>
  <c r="Q942"/>
  <c r="R943" s="1"/>
  <c r="M942"/>
  <c r="Q940"/>
  <c r="R941" s="1"/>
  <c r="M940"/>
  <c r="Q938"/>
  <c r="R939" s="1"/>
  <c r="M938"/>
  <c r="Q936"/>
  <c r="R937" s="1"/>
  <c r="M936"/>
  <c r="Q934"/>
  <c r="R935" s="1"/>
  <c r="M934"/>
  <c r="Q932"/>
  <c r="R933" s="1"/>
  <c r="M932"/>
  <c r="Q930"/>
  <c r="R931" s="1"/>
  <c r="M930"/>
  <c r="Q928"/>
  <c r="R929" s="1"/>
  <c r="M928"/>
  <c r="Q926"/>
  <c r="R927" s="1"/>
  <c r="M926"/>
  <c r="Q924"/>
  <c r="R925" s="1"/>
  <c r="M924"/>
  <c r="Q922"/>
  <c r="R923" s="1"/>
  <c r="M922"/>
  <c r="Q920"/>
  <c r="R921" s="1"/>
  <c r="M920"/>
  <c r="Q918"/>
  <c r="R919" s="1"/>
  <c r="M918"/>
  <c r="Q916"/>
  <c r="R917" s="1"/>
  <c r="M916"/>
  <c r="Q914"/>
  <c r="R915" s="1"/>
  <c r="M914"/>
  <c r="Q912"/>
  <c r="R913" s="1"/>
  <c r="M912"/>
  <c r="Q910"/>
  <c r="R911" s="1"/>
  <c r="M910"/>
  <c r="Q908"/>
  <c r="R909" s="1"/>
  <c r="M908"/>
  <c r="Q906"/>
  <c r="R907" s="1"/>
  <c r="M906"/>
  <c r="Q904"/>
  <c r="R905" s="1"/>
  <c r="M904"/>
  <c r="Q902"/>
  <c r="R903" s="1"/>
  <c r="M902"/>
  <c r="Q900"/>
  <c r="R901" s="1"/>
  <c r="M900"/>
  <c r="Q898"/>
  <c r="R899" s="1"/>
  <c r="M898"/>
  <c r="Q896"/>
  <c r="R897" s="1"/>
  <c r="M896"/>
  <c r="Q894"/>
  <c r="R895" s="1"/>
  <c r="M894"/>
  <c r="Q892"/>
  <c r="R893" s="1"/>
  <c r="M892"/>
  <c r="Q890"/>
  <c r="R891" s="1"/>
  <c r="M890"/>
  <c r="Q888"/>
  <c r="R889" s="1"/>
  <c r="M888"/>
  <c r="Q886"/>
  <c r="R887" s="1"/>
  <c r="M886"/>
  <c r="Q884"/>
  <c r="R885" s="1"/>
  <c r="M884"/>
  <c r="Q882"/>
  <c r="R883" s="1"/>
  <c r="M882"/>
  <c r="Q880"/>
  <c r="R881" s="1"/>
  <c r="M880"/>
  <c r="Q878"/>
  <c r="R879" s="1"/>
  <c r="M878"/>
  <c r="Q876"/>
  <c r="R877" s="1"/>
  <c r="M876"/>
  <c r="Q874"/>
  <c r="R875" s="1"/>
  <c r="M874"/>
  <c r="Q872"/>
  <c r="R873" s="1"/>
  <c r="M872"/>
  <c r="Q870"/>
  <c r="R871" s="1"/>
  <c r="M870"/>
  <c r="Q868"/>
  <c r="R869" s="1"/>
  <c r="M868"/>
  <c r="Q866"/>
  <c r="R867" s="1"/>
  <c r="M866"/>
  <c r="Q864"/>
  <c r="R865" s="1"/>
  <c r="M864"/>
  <c r="Q862"/>
  <c r="R863" s="1"/>
  <c r="M862"/>
  <c r="Q860"/>
  <c r="R861" s="1"/>
  <c r="M860"/>
  <c r="Q858"/>
  <c r="R859" s="1"/>
  <c r="M858"/>
  <c r="Q856"/>
  <c r="R857" s="1"/>
  <c r="M856"/>
  <c r="Q854"/>
  <c r="R855" s="1"/>
  <c r="M854"/>
  <c r="Q852"/>
  <c r="R853" s="1"/>
  <c r="M852"/>
  <c r="Q850"/>
  <c r="R851" s="1"/>
  <c r="M850"/>
  <c r="Q848"/>
  <c r="R849" s="1"/>
  <c r="M848"/>
  <c r="Q846"/>
  <c r="R847" s="1"/>
  <c r="M846"/>
  <c r="Q844"/>
  <c r="R845" s="1"/>
  <c r="M844"/>
  <c r="Q842"/>
  <c r="R843" s="1"/>
  <c r="M842"/>
  <c r="Q840"/>
  <c r="R841" s="1"/>
  <c r="M840"/>
  <c r="Q838"/>
  <c r="R839" s="1"/>
  <c r="M838"/>
  <c r="Q836"/>
  <c r="R837" s="1"/>
  <c r="M836"/>
  <c r="Q834"/>
  <c r="R835" s="1"/>
  <c r="M834"/>
  <c r="Q832"/>
  <c r="R833" s="1"/>
  <c r="M832"/>
  <c r="Q830"/>
  <c r="R831" s="1"/>
  <c r="M830"/>
  <c r="M1159"/>
  <c r="Q1159"/>
  <c r="S1159"/>
  <c r="S1180" s="1"/>
  <c r="M184" l="1"/>
  <c r="Q184"/>
  <c r="S184"/>
  <c r="S506" s="1"/>
  <c r="Q174"/>
  <c r="M174"/>
  <c r="Q172"/>
  <c r="M172"/>
  <c r="M170"/>
  <c r="M168"/>
  <c r="M166"/>
  <c r="M164"/>
  <c r="M162"/>
  <c r="M160"/>
  <c r="M158"/>
  <c r="M156"/>
  <c r="M154"/>
  <c r="M152"/>
  <c r="M150"/>
  <c r="M148"/>
  <c r="M146"/>
  <c r="M144"/>
  <c r="M141"/>
  <c r="M139"/>
  <c r="M137"/>
  <c r="M135"/>
  <c r="M133"/>
  <c r="M131"/>
  <c r="M129"/>
  <c r="M127"/>
  <c r="S122"/>
  <c r="N1255"/>
  <c r="S1221" l="1"/>
  <c r="S1222"/>
  <c r="S124"/>
  <c r="S16"/>
  <c r="Q125" l="1"/>
  <c r="M125"/>
  <c r="Q16"/>
  <c r="M16"/>
  <c r="M14"/>
  <c r="M124" l="1"/>
  <c r="M122"/>
  <c r="N1253" s="1"/>
  <c r="A946" i="11" l="1"/>
  <c r="C959" s="1"/>
  <c r="A924"/>
  <c r="C928" s="1"/>
  <c r="A902"/>
  <c r="C907" s="1"/>
  <c r="A880"/>
  <c r="C886" s="1"/>
  <c r="A858"/>
  <c r="C867" s="1"/>
  <c r="A836"/>
  <c r="C841" s="1"/>
  <c r="A814"/>
  <c r="C818" s="1"/>
  <c r="A792"/>
  <c r="C795" s="1"/>
  <c r="A770"/>
  <c r="C772" s="1"/>
  <c r="A748"/>
  <c r="C750" s="1"/>
  <c r="A726"/>
  <c r="C728" s="1"/>
  <c r="A704"/>
  <c r="C707" s="1"/>
  <c r="A682"/>
  <c r="C702" s="1"/>
  <c r="A660"/>
  <c r="C670" s="1"/>
  <c r="A638"/>
  <c r="C642" s="1"/>
  <c r="A616"/>
  <c r="C622" s="1"/>
  <c r="A594"/>
  <c r="C596" s="1"/>
  <c r="A572"/>
  <c r="C579" s="1"/>
  <c r="A550"/>
  <c r="C554" s="1"/>
  <c r="A528"/>
  <c r="C535" s="1"/>
  <c r="A506"/>
  <c r="C525" s="1"/>
  <c r="C709" l="1"/>
  <c r="C601"/>
  <c r="C653"/>
  <c r="C656"/>
  <c r="C598"/>
  <c r="C662"/>
  <c r="C680"/>
  <c r="C590"/>
  <c r="C698"/>
  <c r="C810"/>
  <c r="C690"/>
  <c r="C802"/>
  <c r="C706"/>
  <c r="C812"/>
  <c r="C722"/>
  <c r="C834"/>
  <c r="C717"/>
  <c r="C826"/>
  <c r="C714"/>
  <c r="C822"/>
  <c r="C895"/>
  <c r="C610"/>
  <c r="C658"/>
  <c r="C790"/>
  <c r="C894"/>
  <c r="C648"/>
  <c r="C645"/>
  <c r="C678"/>
  <c r="C783"/>
  <c r="C606"/>
  <c r="C677"/>
  <c r="C782"/>
  <c r="C918"/>
  <c r="C609"/>
  <c r="C602"/>
  <c r="C669"/>
  <c r="C774"/>
  <c r="C910"/>
  <c r="C519"/>
  <c r="C511"/>
  <c r="C508"/>
  <c r="C849"/>
  <c r="C942"/>
  <c r="C570"/>
  <c r="C562"/>
  <c r="C553"/>
  <c r="C636"/>
  <c r="C628"/>
  <c r="C620"/>
  <c r="C939"/>
  <c r="C931"/>
  <c r="C806"/>
  <c r="C798"/>
  <c r="C830"/>
  <c r="C819"/>
  <c r="C854"/>
  <c r="C845"/>
  <c r="C900"/>
  <c r="C887"/>
  <c r="C882"/>
  <c r="C914"/>
  <c r="C906"/>
  <c r="C904"/>
  <c r="C938"/>
  <c r="C930"/>
  <c r="C565"/>
  <c r="C557"/>
  <c r="C629"/>
  <c r="C621"/>
  <c r="C618"/>
  <c r="C934"/>
  <c r="C524"/>
  <c r="C516"/>
  <c r="C695"/>
  <c r="C687"/>
  <c r="C809"/>
  <c r="C801"/>
  <c r="C838"/>
  <c r="C846"/>
  <c r="C890"/>
  <c r="C917"/>
  <c r="C909"/>
  <c r="C523"/>
  <c r="C515"/>
  <c r="C543"/>
  <c r="C569"/>
  <c r="C561"/>
  <c r="C633"/>
  <c r="C625"/>
  <c r="C652"/>
  <c r="C644"/>
  <c r="C694"/>
  <c r="C686"/>
  <c r="C721"/>
  <c r="C713"/>
  <c r="C520"/>
  <c r="C512"/>
  <c r="C566"/>
  <c r="C558"/>
  <c r="C605"/>
  <c r="C597"/>
  <c r="C612"/>
  <c r="C632"/>
  <c r="C624"/>
  <c r="C657"/>
  <c r="C649"/>
  <c r="C641"/>
  <c r="C699"/>
  <c r="C691"/>
  <c r="C684"/>
  <c r="C718"/>
  <c r="C710"/>
  <c r="C775"/>
  <c r="C805"/>
  <c r="C797"/>
  <c r="C827"/>
  <c r="C853"/>
  <c r="C896"/>
  <c r="C921"/>
  <c r="C913"/>
  <c r="C905"/>
  <c r="C943"/>
  <c r="C935"/>
  <c r="C927"/>
  <c r="C548"/>
  <c r="C533"/>
  <c r="C537"/>
  <c r="C541"/>
  <c r="C545"/>
  <c r="C534"/>
  <c r="C538"/>
  <c r="C542"/>
  <c r="C546"/>
  <c r="C540"/>
  <c r="C532"/>
  <c r="C576"/>
  <c r="C580"/>
  <c r="C584"/>
  <c r="C588"/>
  <c r="C592"/>
  <c r="C578"/>
  <c r="C583"/>
  <c r="C589"/>
  <c r="C577"/>
  <c r="C582"/>
  <c r="C587"/>
  <c r="C574"/>
  <c r="C586"/>
  <c r="C575"/>
  <c r="C547"/>
  <c r="C539"/>
  <c r="C531"/>
  <c r="C530"/>
  <c r="C585"/>
  <c r="C544"/>
  <c r="C536"/>
  <c r="C591"/>
  <c r="C581"/>
  <c r="C518"/>
  <c r="C514"/>
  <c r="C510"/>
  <c r="C568"/>
  <c r="C564"/>
  <c r="C560"/>
  <c r="C556"/>
  <c r="C608"/>
  <c r="C604"/>
  <c r="C613"/>
  <c r="C663"/>
  <c r="C667"/>
  <c r="C671"/>
  <c r="C675"/>
  <c r="C679"/>
  <c r="C664"/>
  <c r="C668"/>
  <c r="C672"/>
  <c r="C676"/>
  <c r="C744"/>
  <c r="C776"/>
  <c r="C780"/>
  <c r="C784"/>
  <c r="C788"/>
  <c r="C773"/>
  <c r="C777"/>
  <c r="C781"/>
  <c r="C785"/>
  <c r="C789"/>
  <c r="C762"/>
  <c r="C754"/>
  <c r="C787"/>
  <c r="C779"/>
  <c r="C526"/>
  <c r="C521"/>
  <c r="C517"/>
  <c r="C513"/>
  <c r="C509"/>
  <c r="C567"/>
  <c r="C563"/>
  <c r="C559"/>
  <c r="C555"/>
  <c r="C611"/>
  <c r="C607"/>
  <c r="C603"/>
  <c r="C599"/>
  <c r="C614"/>
  <c r="C673"/>
  <c r="C665"/>
  <c r="C743"/>
  <c r="C735"/>
  <c r="C761"/>
  <c r="C753"/>
  <c r="C786"/>
  <c r="C778"/>
  <c r="C816"/>
  <c r="C820"/>
  <c r="C824"/>
  <c r="C828"/>
  <c r="C832"/>
  <c r="C817"/>
  <c r="C821"/>
  <c r="C825"/>
  <c r="C829"/>
  <c r="C833"/>
  <c r="C831"/>
  <c r="C823"/>
  <c r="C839"/>
  <c r="C843"/>
  <c r="C847"/>
  <c r="C851"/>
  <c r="C855"/>
  <c r="C840"/>
  <c r="C844"/>
  <c r="C848"/>
  <c r="C852"/>
  <c r="C856"/>
  <c r="C850"/>
  <c r="C842"/>
  <c r="C876"/>
  <c r="C868"/>
  <c r="C884"/>
  <c r="C888"/>
  <c r="C892"/>
  <c r="C898"/>
  <c r="C897"/>
  <c r="C885"/>
  <c r="C889"/>
  <c r="C893"/>
  <c r="C899"/>
  <c r="C891"/>
  <c r="C883"/>
  <c r="C960"/>
  <c r="C729"/>
  <c r="C733"/>
  <c r="C737"/>
  <c r="C741"/>
  <c r="C745"/>
  <c r="C730"/>
  <c r="C734"/>
  <c r="C738"/>
  <c r="C742"/>
  <c r="C746"/>
  <c r="C740"/>
  <c r="C732"/>
  <c r="C766"/>
  <c r="C758"/>
  <c r="C875"/>
  <c r="C948"/>
  <c r="C751"/>
  <c r="C755"/>
  <c r="C759"/>
  <c r="C763"/>
  <c r="C767"/>
  <c r="C752"/>
  <c r="C756"/>
  <c r="C760"/>
  <c r="C764"/>
  <c r="C768"/>
  <c r="C739"/>
  <c r="C731"/>
  <c r="C765"/>
  <c r="C757"/>
  <c r="C861"/>
  <c r="C865"/>
  <c r="C869"/>
  <c r="C873"/>
  <c r="C877"/>
  <c r="C862"/>
  <c r="C866"/>
  <c r="C870"/>
  <c r="C874"/>
  <c r="C878"/>
  <c r="C872"/>
  <c r="C864"/>
  <c r="C949"/>
  <c r="C953"/>
  <c r="C957"/>
  <c r="C961"/>
  <c r="C965"/>
  <c r="C950"/>
  <c r="C954"/>
  <c r="C958"/>
  <c r="C962"/>
  <c r="C966"/>
  <c r="C951"/>
  <c r="C952"/>
  <c r="C964"/>
  <c r="C956"/>
  <c r="C522"/>
  <c r="C600"/>
  <c r="C674"/>
  <c r="C666"/>
  <c r="C736"/>
  <c r="C860"/>
  <c r="C871"/>
  <c r="C863"/>
  <c r="C963"/>
  <c r="C955"/>
  <c r="C635"/>
  <c r="C631"/>
  <c r="C627"/>
  <c r="C623"/>
  <c r="C619"/>
  <c r="C655"/>
  <c r="C651"/>
  <c r="C647"/>
  <c r="C643"/>
  <c r="C640"/>
  <c r="C701"/>
  <c r="C697"/>
  <c r="C693"/>
  <c r="C689"/>
  <c r="C685"/>
  <c r="C724"/>
  <c r="C720"/>
  <c r="C716"/>
  <c r="C712"/>
  <c r="C708"/>
  <c r="C794"/>
  <c r="C808"/>
  <c r="C804"/>
  <c r="C800"/>
  <c r="C796"/>
  <c r="C920"/>
  <c r="C916"/>
  <c r="C912"/>
  <c r="C908"/>
  <c r="C922"/>
  <c r="C926"/>
  <c r="C941"/>
  <c r="C937"/>
  <c r="C933"/>
  <c r="C929"/>
  <c r="C634"/>
  <c r="C630"/>
  <c r="C626"/>
  <c r="C654"/>
  <c r="C650"/>
  <c r="C646"/>
  <c r="C700"/>
  <c r="C696"/>
  <c r="C692"/>
  <c r="C688"/>
  <c r="C723"/>
  <c r="C719"/>
  <c r="C715"/>
  <c r="C711"/>
  <c r="C811"/>
  <c r="C807"/>
  <c r="C803"/>
  <c r="C799"/>
  <c r="C919"/>
  <c r="C915"/>
  <c r="C911"/>
  <c r="C944"/>
  <c r="C940"/>
  <c r="C936"/>
  <c r="C932"/>
  <c r="A484"/>
  <c r="A462"/>
  <c r="A440"/>
  <c r="A418"/>
  <c r="C420" s="1"/>
  <c r="A396"/>
  <c r="C398" s="1"/>
  <c r="A374"/>
  <c r="C376" s="1"/>
  <c r="A352"/>
  <c r="C354" s="1"/>
  <c r="A330"/>
  <c r="C332" s="1"/>
  <c r="A308"/>
  <c r="C310" s="1"/>
  <c r="A286"/>
  <c r="C297" s="1"/>
  <c r="A264"/>
  <c r="C266" s="1"/>
  <c r="A242"/>
  <c r="C247" s="1"/>
  <c r="A220"/>
  <c r="C222" s="1"/>
  <c r="A198"/>
  <c r="C200" s="1"/>
  <c r="A176"/>
  <c r="C178" s="1"/>
  <c r="A154"/>
  <c r="C156" s="1"/>
  <c r="A132"/>
  <c r="C134" s="1"/>
  <c r="A110"/>
  <c r="C114" s="1"/>
  <c r="A88"/>
  <c r="C90" s="1"/>
  <c r="A66"/>
  <c r="C72" s="1"/>
  <c r="A44"/>
  <c r="C46" s="1"/>
  <c r="A22"/>
  <c r="C24" s="1"/>
  <c r="C436" l="1"/>
  <c r="C431"/>
  <c r="C394"/>
  <c r="C388"/>
  <c r="C382"/>
  <c r="C377"/>
  <c r="C428"/>
  <c r="C393"/>
  <c r="C35"/>
  <c r="C27"/>
  <c r="C59"/>
  <c r="C54"/>
  <c r="C49"/>
  <c r="C106"/>
  <c r="C129"/>
  <c r="C121"/>
  <c r="C113"/>
  <c r="C148"/>
  <c r="C143"/>
  <c r="C137"/>
  <c r="C189"/>
  <c r="C216"/>
  <c r="C208"/>
  <c r="C239"/>
  <c r="C234"/>
  <c r="C228"/>
  <c r="C223"/>
  <c r="C302"/>
  <c r="C294"/>
  <c r="C327"/>
  <c r="C321"/>
  <c r="C316"/>
  <c r="C311"/>
  <c r="C392"/>
  <c r="C386"/>
  <c r="C381"/>
  <c r="C435"/>
  <c r="C427"/>
  <c r="C40"/>
  <c r="C32"/>
  <c r="C63"/>
  <c r="C58"/>
  <c r="C53"/>
  <c r="C47"/>
  <c r="C102"/>
  <c r="C128"/>
  <c r="C120"/>
  <c r="C152"/>
  <c r="C147"/>
  <c r="C141"/>
  <c r="C136"/>
  <c r="C185"/>
  <c r="C213"/>
  <c r="C205"/>
  <c r="C238"/>
  <c r="C232"/>
  <c r="C227"/>
  <c r="C240"/>
  <c r="C301"/>
  <c r="C293"/>
  <c r="C325"/>
  <c r="C320"/>
  <c r="C315"/>
  <c r="C390"/>
  <c r="C385"/>
  <c r="C380"/>
  <c r="C432"/>
  <c r="C424"/>
  <c r="C39"/>
  <c r="C31"/>
  <c r="C62"/>
  <c r="C57"/>
  <c r="C51"/>
  <c r="C42"/>
  <c r="C98"/>
  <c r="C125"/>
  <c r="C117"/>
  <c r="C151"/>
  <c r="C145"/>
  <c r="C140"/>
  <c r="C135"/>
  <c r="C181"/>
  <c r="C212"/>
  <c r="C204"/>
  <c r="C236"/>
  <c r="C231"/>
  <c r="C226"/>
  <c r="C306"/>
  <c r="C298"/>
  <c r="C289"/>
  <c r="C324"/>
  <c r="C319"/>
  <c r="C313"/>
  <c r="C389"/>
  <c r="C384"/>
  <c r="C378"/>
  <c r="C423"/>
  <c r="C36"/>
  <c r="C28"/>
  <c r="C61"/>
  <c r="C55"/>
  <c r="C50"/>
  <c r="C64"/>
  <c r="C94"/>
  <c r="C124"/>
  <c r="C116"/>
  <c r="C149"/>
  <c r="C144"/>
  <c r="C139"/>
  <c r="C193"/>
  <c r="C217"/>
  <c r="C209"/>
  <c r="C201"/>
  <c r="C235"/>
  <c r="C230"/>
  <c r="C224"/>
  <c r="C305"/>
  <c r="C328"/>
  <c r="C323"/>
  <c r="C317"/>
  <c r="C312"/>
  <c r="C82"/>
  <c r="C81"/>
  <c r="C69"/>
  <c r="C97"/>
  <c r="C252"/>
  <c r="C348"/>
  <c r="C356"/>
  <c r="C291"/>
  <c r="C288"/>
  <c r="C80"/>
  <c r="C76"/>
  <c r="C108"/>
  <c r="C104"/>
  <c r="C100"/>
  <c r="C92"/>
  <c r="C127"/>
  <c r="C123"/>
  <c r="C119"/>
  <c r="C115"/>
  <c r="C171"/>
  <c r="C167"/>
  <c r="C159"/>
  <c r="C191"/>
  <c r="C183"/>
  <c r="C259"/>
  <c r="C255"/>
  <c r="C251"/>
  <c r="C284"/>
  <c r="C280"/>
  <c r="C272"/>
  <c r="C268"/>
  <c r="C304"/>
  <c r="C300"/>
  <c r="C296"/>
  <c r="C292"/>
  <c r="C347"/>
  <c r="C343"/>
  <c r="C335"/>
  <c r="C371"/>
  <c r="C367"/>
  <c r="C363"/>
  <c r="C359"/>
  <c r="C355"/>
  <c r="C41"/>
  <c r="C37"/>
  <c r="C33"/>
  <c r="C29"/>
  <c r="C25"/>
  <c r="C60"/>
  <c r="C56"/>
  <c r="C52"/>
  <c r="C48"/>
  <c r="C68"/>
  <c r="C83"/>
  <c r="C79"/>
  <c r="C75"/>
  <c r="C71"/>
  <c r="C107"/>
  <c r="C103"/>
  <c r="C99"/>
  <c r="C95"/>
  <c r="C91"/>
  <c r="C126"/>
  <c r="C122"/>
  <c r="C118"/>
  <c r="C150"/>
  <c r="C146"/>
  <c r="C142"/>
  <c r="C138"/>
  <c r="C174"/>
  <c r="C170"/>
  <c r="C166"/>
  <c r="C162"/>
  <c r="C158"/>
  <c r="C194"/>
  <c r="C190"/>
  <c r="C186"/>
  <c r="C182"/>
  <c r="C218"/>
  <c r="C214"/>
  <c r="C210"/>
  <c r="C206"/>
  <c r="C202"/>
  <c r="C237"/>
  <c r="C233"/>
  <c r="C229"/>
  <c r="C225"/>
  <c r="C244"/>
  <c r="C258"/>
  <c r="C254"/>
  <c r="C250"/>
  <c r="C246"/>
  <c r="C283"/>
  <c r="C279"/>
  <c r="C275"/>
  <c r="C271"/>
  <c r="C267"/>
  <c r="C303"/>
  <c r="C299"/>
  <c r="C295"/>
  <c r="C290"/>
  <c r="C326"/>
  <c r="C322"/>
  <c r="C318"/>
  <c r="C314"/>
  <c r="C350"/>
  <c r="C346"/>
  <c r="C342"/>
  <c r="C338"/>
  <c r="C334"/>
  <c r="C370"/>
  <c r="C366"/>
  <c r="C362"/>
  <c r="C358"/>
  <c r="C391"/>
  <c r="C387"/>
  <c r="C383"/>
  <c r="C379"/>
  <c r="C415"/>
  <c r="C411"/>
  <c r="C407"/>
  <c r="C403"/>
  <c r="C399"/>
  <c r="C437"/>
  <c r="C433"/>
  <c r="C429"/>
  <c r="C425"/>
  <c r="C421"/>
  <c r="C86"/>
  <c r="C74"/>
  <c r="C261"/>
  <c r="C257"/>
  <c r="C253"/>
  <c r="C249"/>
  <c r="C245"/>
  <c r="C282"/>
  <c r="C278"/>
  <c r="C274"/>
  <c r="C270"/>
  <c r="C349"/>
  <c r="C345"/>
  <c r="C341"/>
  <c r="C337"/>
  <c r="C333"/>
  <c r="C369"/>
  <c r="C365"/>
  <c r="C361"/>
  <c r="C357"/>
  <c r="C414"/>
  <c r="C410"/>
  <c r="C406"/>
  <c r="C402"/>
  <c r="C416"/>
  <c r="C464"/>
  <c r="C466"/>
  <c r="C470"/>
  <c r="C474"/>
  <c r="C478"/>
  <c r="C465"/>
  <c r="C469"/>
  <c r="C473"/>
  <c r="C477"/>
  <c r="C482"/>
  <c r="C480"/>
  <c r="C468"/>
  <c r="C476"/>
  <c r="C471"/>
  <c r="C479"/>
  <c r="C472"/>
  <c r="C481"/>
  <c r="C467"/>
  <c r="C475"/>
  <c r="C78"/>
  <c r="C70"/>
  <c r="C173"/>
  <c r="C169"/>
  <c r="C165"/>
  <c r="C161"/>
  <c r="C157"/>
  <c r="C172"/>
  <c r="C164"/>
  <c r="C188"/>
  <c r="C260"/>
  <c r="C262"/>
  <c r="C273"/>
  <c r="C344"/>
  <c r="C336"/>
  <c r="C368"/>
  <c r="C364"/>
  <c r="C360"/>
  <c r="C413"/>
  <c r="C409"/>
  <c r="C405"/>
  <c r="C401"/>
  <c r="C447"/>
  <c r="C446"/>
  <c r="C450"/>
  <c r="C454"/>
  <c r="C459"/>
  <c r="C443"/>
  <c r="C445"/>
  <c r="C456"/>
  <c r="C458"/>
  <c r="C442"/>
  <c r="C448"/>
  <c r="C453"/>
  <c r="C460"/>
  <c r="C449"/>
  <c r="C455"/>
  <c r="C444"/>
  <c r="C451"/>
  <c r="C457"/>
  <c r="C452"/>
  <c r="C490"/>
  <c r="C494"/>
  <c r="C498"/>
  <c r="C502"/>
  <c r="C486"/>
  <c r="C489"/>
  <c r="C493"/>
  <c r="C497"/>
  <c r="C501"/>
  <c r="C492"/>
  <c r="C500"/>
  <c r="C487"/>
  <c r="C495"/>
  <c r="C503"/>
  <c r="C488"/>
  <c r="C496"/>
  <c r="C504"/>
  <c r="C491"/>
  <c r="C499"/>
  <c r="C85"/>
  <c r="C77"/>
  <c r="C73"/>
  <c r="C105"/>
  <c r="C101"/>
  <c r="C93"/>
  <c r="C168"/>
  <c r="C160"/>
  <c r="C196"/>
  <c r="C192"/>
  <c r="C184"/>
  <c r="C180"/>
  <c r="C256"/>
  <c r="C248"/>
  <c r="C281"/>
  <c r="C277"/>
  <c r="C269"/>
  <c r="C340"/>
  <c r="C372"/>
  <c r="C112"/>
  <c r="C130"/>
  <c r="C38"/>
  <c r="C34"/>
  <c r="C30"/>
  <c r="C26"/>
  <c r="C84"/>
  <c r="C96"/>
  <c r="C163"/>
  <c r="C195"/>
  <c r="C187"/>
  <c r="C179"/>
  <c r="C215"/>
  <c r="C211"/>
  <c r="C207"/>
  <c r="C203"/>
  <c r="C276"/>
  <c r="C339"/>
  <c r="C412"/>
  <c r="C408"/>
  <c r="C404"/>
  <c r="C400"/>
  <c r="C438"/>
  <c r="C434"/>
  <c r="C430"/>
  <c r="C426"/>
  <c r="C422"/>
  <c r="Q170" i="1" l="1"/>
  <c r="C2" l="1"/>
  <c r="C4" l="1"/>
  <c r="E1164"/>
  <c r="E1168"/>
  <c r="E1172"/>
  <c r="E1176"/>
  <c r="E1161"/>
  <c r="E1170"/>
  <c r="E1163"/>
  <c r="E1171"/>
  <c r="E1165"/>
  <c r="E1169"/>
  <c r="E1173"/>
  <c r="E1177"/>
  <c r="E1162"/>
  <c r="E1166"/>
  <c r="E1174"/>
  <c r="E1178"/>
  <c r="E1167"/>
  <c r="E1175"/>
  <c r="E1179"/>
  <c r="C5"/>
  <c r="Q1221" l="1"/>
  <c r="Q1180" s="1"/>
  <c r="Q828" l="1"/>
  <c r="R829" s="1"/>
  <c r="E1224"/>
  <c r="E1225"/>
  <c r="E1226"/>
  <c r="E1227"/>
  <c r="E1228"/>
  <c r="E1229"/>
  <c r="E1230"/>
  <c r="E1231"/>
  <c r="E1232"/>
  <c r="E1233"/>
  <c r="E1234"/>
  <c r="E1235"/>
  <c r="E1236"/>
  <c r="E1237"/>
  <c r="E1238"/>
  <c r="E1239"/>
  <c r="E1240"/>
  <c r="E1241"/>
  <c r="E1223"/>
  <c r="E1219"/>
  <c r="E1217"/>
  <c r="E1215"/>
  <c r="E1213"/>
  <c r="E1211"/>
  <c r="E1209"/>
  <c r="E1207"/>
  <c r="E1205"/>
  <c r="E1203"/>
  <c r="E1201"/>
  <c r="E1199"/>
  <c r="E1197"/>
  <c r="E1195"/>
  <c r="E1193"/>
  <c r="E1191"/>
  <c r="E1189"/>
  <c r="E1187"/>
  <c r="E1185"/>
  <c r="E1183"/>
  <c r="Q506" l="1"/>
  <c r="M828" l="1"/>
  <c r="M506" s="1"/>
  <c r="M1221" l="1"/>
  <c r="AA6" l="1"/>
  <c r="AA7"/>
  <c r="Q131" l="1"/>
  <c r="Q129"/>
  <c r="Q127"/>
  <c r="M1180" l="1"/>
  <c r="Q168" l="1"/>
  <c r="Q166"/>
  <c r="Q164"/>
  <c r="Q162"/>
  <c r="Q160"/>
  <c r="Q158"/>
  <c r="Q156"/>
  <c r="Q154"/>
  <c r="Q152"/>
  <c r="Q150"/>
  <c r="Q148"/>
  <c r="Q146"/>
  <c r="Q144"/>
  <c r="Q141"/>
  <c r="Q139"/>
  <c r="Q137"/>
  <c r="Q135"/>
  <c r="Q133"/>
  <c r="Q122" l="1"/>
  <c r="Q124"/>
  <c r="Q1222" l="1"/>
  <c r="Q70"/>
  <c r="Q68"/>
  <c r="B1147"/>
  <c r="B1144"/>
  <c r="B1142"/>
  <c r="B1137"/>
  <c r="B1134"/>
  <c r="B1148"/>
  <c r="B1146"/>
  <c r="B1139"/>
  <c r="B1136"/>
  <c r="B1149"/>
  <c r="B1141"/>
  <c r="B1138"/>
  <c r="B1133"/>
  <c r="B1131"/>
  <c r="B1145"/>
  <c r="B1143"/>
  <c r="B1140"/>
  <c r="B1135"/>
  <c r="B1132"/>
  <c r="B1130"/>
  <c r="B819"/>
  <c r="B811"/>
  <c r="B809"/>
  <c r="B820"/>
  <c r="B816"/>
  <c r="B814"/>
  <c r="B827"/>
  <c r="B825"/>
  <c r="B823"/>
  <c r="B821"/>
  <c r="B817"/>
  <c r="B815"/>
  <c r="B813"/>
  <c r="B810"/>
  <c r="B808"/>
  <c r="B826"/>
  <c r="B824"/>
  <c r="B822"/>
  <c r="B818"/>
  <c r="B812"/>
  <c r="B501"/>
  <c r="B498"/>
  <c r="E498" s="1"/>
  <c r="B493"/>
  <c r="B490"/>
  <c r="E490" s="1"/>
  <c r="B503"/>
  <c r="B500"/>
  <c r="E500" s="1"/>
  <c r="B495"/>
  <c r="B492"/>
  <c r="E492" s="1"/>
  <c r="B487"/>
  <c r="B505"/>
  <c r="B502"/>
  <c r="E502" s="1"/>
  <c r="B497"/>
  <c r="B494"/>
  <c r="E494" s="1"/>
  <c r="B489"/>
  <c r="B486"/>
  <c r="E486" s="1"/>
  <c r="B504"/>
  <c r="E504" s="1"/>
  <c r="B499"/>
  <c r="B496"/>
  <c r="E496" s="1"/>
  <c r="B491"/>
  <c r="B488"/>
  <c r="E488" s="1"/>
  <c r="B1127"/>
  <c r="B1124"/>
  <c r="B1117"/>
  <c r="B1114"/>
  <c r="B1129"/>
  <c r="B1126"/>
  <c r="B1119"/>
  <c r="B1116"/>
  <c r="B1128"/>
  <c r="B1123"/>
  <c r="B1121"/>
  <c r="B1118"/>
  <c r="B1125"/>
  <c r="B1122"/>
  <c r="B1120"/>
  <c r="B1115"/>
  <c r="B1109"/>
  <c r="B1106"/>
  <c r="B1101"/>
  <c r="B1098"/>
  <c r="B1093"/>
  <c r="B1090"/>
  <c r="B1081"/>
  <c r="B1078"/>
  <c r="B1076"/>
  <c r="B1071"/>
  <c r="B1068"/>
  <c r="B1061"/>
  <c r="B1058"/>
  <c r="B1049"/>
  <c r="B1043"/>
  <c r="B1040"/>
  <c r="B1035"/>
  <c r="B1033"/>
  <c r="B1030"/>
  <c r="B1025"/>
  <c r="B1019"/>
  <c r="B1016"/>
  <c r="B1014"/>
  <c r="B1007"/>
  <c r="B1004"/>
  <c r="B999"/>
  <c r="B997"/>
  <c r="B994"/>
  <c r="B992"/>
  <c r="B981"/>
  <c r="B978"/>
  <c r="B973"/>
  <c r="B967"/>
  <c r="B965"/>
  <c r="B962"/>
  <c r="B957"/>
  <c r="B951"/>
  <c r="B947"/>
  <c r="B944"/>
  <c r="B939"/>
  <c r="B933"/>
  <c r="B930"/>
  <c r="B927"/>
  <c r="B921"/>
  <c r="B913"/>
  <c r="B910"/>
  <c r="B907"/>
  <c r="B904"/>
  <c r="B901"/>
  <c r="B895"/>
  <c r="B892"/>
  <c r="B1111"/>
  <c r="B1108"/>
  <c r="B1103"/>
  <c r="B1100"/>
  <c r="B1095"/>
  <c r="B1092"/>
  <c r="B1083"/>
  <c r="B1080"/>
  <c r="B1073"/>
  <c r="B1070"/>
  <c r="B1063"/>
  <c r="B1060"/>
  <c r="B1051"/>
  <c r="B1048"/>
  <c r="B1045"/>
  <c r="B1042"/>
  <c r="B1037"/>
  <c r="B1034"/>
  <c r="B1032"/>
  <c r="B1027"/>
  <c r="B1024"/>
  <c r="B1021"/>
  <c r="B1018"/>
  <c r="B1009"/>
  <c r="B1006"/>
  <c r="B1001"/>
  <c r="B998"/>
  <c r="B996"/>
  <c r="B987"/>
  <c r="B985"/>
  <c r="B983"/>
  <c r="B980"/>
  <c r="B977"/>
  <c r="B975"/>
  <c r="B972"/>
  <c r="B969"/>
  <c r="B966"/>
  <c r="B964"/>
  <c r="B959"/>
  <c r="B956"/>
  <c r="B953"/>
  <c r="B950"/>
  <c r="B949"/>
  <c r="B946"/>
  <c r="B941"/>
  <c r="B938"/>
  <c r="B935"/>
  <c r="B932"/>
  <c r="B926"/>
  <c r="B923"/>
  <c r="B920"/>
  <c r="B915"/>
  <c r="B912"/>
  <c r="B909"/>
  <c r="B906"/>
  <c r="B903"/>
  <c r="B900"/>
  <c r="B897"/>
  <c r="B894"/>
  <c r="B1113"/>
  <c r="B1110"/>
  <c r="B1105"/>
  <c r="B1102"/>
  <c r="B1097"/>
  <c r="B1094"/>
  <c r="B1089"/>
  <c r="B1087"/>
  <c r="B1085"/>
  <c r="B1082"/>
  <c r="B1075"/>
  <c r="B1072"/>
  <c r="B1067"/>
  <c r="B1065"/>
  <c r="B1062"/>
  <c r="B1057"/>
  <c r="B1055"/>
  <c r="B1053"/>
  <c r="B1050"/>
  <c r="B1047"/>
  <c r="B1044"/>
  <c r="B1039"/>
  <c r="B1036"/>
  <c r="B1029"/>
  <c r="B1026"/>
  <c r="B1023"/>
  <c r="B1020"/>
  <c r="B1013"/>
  <c r="B1011"/>
  <c r="B1008"/>
  <c r="B1003"/>
  <c r="B1000"/>
  <c r="B991"/>
  <c r="B989"/>
  <c r="B986"/>
  <c r="B984"/>
  <c r="B982"/>
  <c r="B976"/>
  <c r="B974"/>
  <c r="B971"/>
  <c r="B968"/>
  <c r="B961"/>
  <c r="B958"/>
  <c r="B955"/>
  <c r="B952"/>
  <c r="B948"/>
  <c r="B943"/>
  <c r="B940"/>
  <c r="B937"/>
  <c r="B934"/>
  <c r="B929"/>
  <c r="B925"/>
  <c r="B922"/>
  <c r="B919"/>
  <c r="B917"/>
  <c r="B914"/>
  <c r="B908"/>
  <c r="B902"/>
  <c r="B899"/>
  <c r="B896"/>
  <c r="B893"/>
  <c r="B891"/>
  <c r="B1112"/>
  <c r="B1107"/>
  <c r="B1104"/>
  <c r="B1099"/>
  <c r="B1096"/>
  <c r="B1091"/>
  <c r="B1088"/>
  <c r="B1086"/>
  <c r="B1084"/>
  <c r="B1079"/>
  <c r="B1077"/>
  <c r="B1074"/>
  <c r="B1069"/>
  <c r="B1066"/>
  <c r="B1064"/>
  <c r="B1059"/>
  <c r="B1056"/>
  <c r="B1054"/>
  <c r="B1052"/>
  <c r="B1046"/>
  <c r="B1041"/>
  <c r="B1038"/>
  <c r="B1031"/>
  <c r="B1028"/>
  <c r="B1022"/>
  <c r="B1017"/>
  <c r="B1015"/>
  <c r="B1012"/>
  <c r="B1010"/>
  <c r="B1005"/>
  <c r="B1002"/>
  <c r="B995"/>
  <c r="B993"/>
  <c r="B990"/>
  <c r="B988"/>
  <c r="B979"/>
  <c r="B970"/>
  <c r="B963"/>
  <c r="B960"/>
  <c r="B954"/>
  <c r="B945"/>
  <c r="B942"/>
  <c r="B936"/>
  <c r="B931"/>
  <c r="B928"/>
  <c r="B924"/>
  <c r="B918"/>
  <c r="B916"/>
  <c r="B911"/>
  <c r="B905"/>
  <c r="B898"/>
  <c r="B890"/>
  <c r="B807"/>
  <c r="B805"/>
  <c r="B803"/>
  <c r="B801"/>
  <c r="B799"/>
  <c r="B797"/>
  <c r="B795"/>
  <c r="B793"/>
  <c r="B806"/>
  <c r="B804"/>
  <c r="B802"/>
  <c r="B800"/>
  <c r="B798"/>
  <c r="B796"/>
  <c r="B794"/>
  <c r="B792"/>
  <c r="B790"/>
  <c r="B788"/>
  <c r="B786"/>
  <c r="B784"/>
  <c r="B782"/>
  <c r="B780"/>
  <c r="B778"/>
  <c r="B776"/>
  <c r="B774"/>
  <c r="B772"/>
  <c r="B770"/>
  <c r="B768"/>
  <c r="B766"/>
  <c r="B764"/>
  <c r="B762"/>
  <c r="B760"/>
  <c r="B758"/>
  <c r="B756"/>
  <c r="B754"/>
  <c r="B752"/>
  <c r="B750"/>
  <c r="B748"/>
  <c r="B746"/>
  <c r="B744"/>
  <c r="B742"/>
  <c r="B740"/>
  <c r="B738"/>
  <c r="B736"/>
  <c r="B734"/>
  <c r="B732"/>
  <c r="B730"/>
  <c r="B728"/>
  <c r="B726"/>
  <c r="B724"/>
  <c r="B722"/>
  <c r="B720"/>
  <c r="B718"/>
  <c r="B716"/>
  <c r="B714"/>
  <c r="B712"/>
  <c r="B710"/>
  <c r="B708"/>
  <c r="B706"/>
  <c r="B704"/>
  <c r="B702"/>
  <c r="B700"/>
  <c r="B698"/>
  <c r="B696"/>
  <c r="B694"/>
  <c r="B692"/>
  <c r="B690"/>
  <c r="B688"/>
  <c r="B686"/>
  <c r="B684"/>
  <c r="B682"/>
  <c r="B680"/>
  <c r="B678"/>
  <c r="B676"/>
  <c r="B674"/>
  <c r="B672"/>
  <c r="B670"/>
  <c r="B668"/>
  <c r="B666"/>
  <c r="B664"/>
  <c r="B662"/>
  <c r="B660"/>
  <c r="B658"/>
  <c r="B656"/>
  <c r="B654"/>
  <c r="B652"/>
  <c r="B650"/>
  <c r="B648"/>
  <c r="B646"/>
  <c r="B644"/>
  <c r="B642"/>
  <c r="B640"/>
  <c r="B638"/>
  <c r="B636"/>
  <c r="B634"/>
  <c r="B632"/>
  <c r="B630"/>
  <c r="B628"/>
  <c r="B626"/>
  <c r="B624"/>
  <c r="B622"/>
  <c r="B327"/>
  <c r="B791"/>
  <c r="B783"/>
  <c r="B767"/>
  <c r="B759"/>
  <c r="B751"/>
  <c r="B743"/>
  <c r="B735"/>
  <c r="B727"/>
  <c r="B719"/>
  <c r="B711"/>
  <c r="B703"/>
  <c r="B671"/>
  <c r="B655"/>
  <c r="B631"/>
  <c r="B578"/>
  <c r="B574"/>
  <c r="B568"/>
  <c r="B785"/>
  <c r="B777"/>
  <c r="B769"/>
  <c r="B761"/>
  <c r="B753"/>
  <c r="B745"/>
  <c r="B737"/>
  <c r="B729"/>
  <c r="B721"/>
  <c r="B713"/>
  <c r="B705"/>
  <c r="B697"/>
  <c r="B689"/>
  <c r="B681"/>
  <c r="B673"/>
  <c r="B665"/>
  <c r="B657"/>
  <c r="B649"/>
  <c r="B641"/>
  <c r="B633"/>
  <c r="B625"/>
  <c r="B620"/>
  <c r="B618"/>
  <c r="B616"/>
  <c r="B614"/>
  <c r="B612"/>
  <c r="B610"/>
  <c r="B608"/>
  <c r="B606"/>
  <c r="B604"/>
  <c r="B602"/>
  <c r="B600"/>
  <c r="B598"/>
  <c r="B596"/>
  <c r="B594"/>
  <c r="B592"/>
  <c r="B590"/>
  <c r="B588"/>
  <c r="B586"/>
  <c r="B584"/>
  <c r="B582"/>
  <c r="B326"/>
  <c r="E326" s="1"/>
  <c r="B787"/>
  <c r="B779"/>
  <c r="B771"/>
  <c r="B763"/>
  <c r="B755"/>
  <c r="B747"/>
  <c r="B739"/>
  <c r="B731"/>
  <c r="B723"/>
  <c r="B715"/>
  <c r="B707"/>
  <c r="B699"/>
  <c r="B691"/>
  <c r="B683"/>
  <c r="B675"/>
  <c r="B667"/>
  <c r="B659"/>
  <c r="B651"/>
  <c r="B643"/>
  <c r="B635"/>
  <c r="B627"/>
  <c r="B828"/>
  <c r="B789"/>
  <c r="B781"/>
  <c r="B773"/>
  <c r="B765"/>
  <c r="B757"/>
  <c r="B749"/>
  <c r="B741"/>
  <c r="B733"/>
  <c r="B725"/>
  <c r="B717"/>
  <c r="B709"/>
  <c r="B701"/>
  <c r="B693"/>
  <c r="B685"/>
  <c r="B677"/>
  <c r="B669"/>
  <c r="B661"/>
  <c r="B653"/>
  <c r="B645"/>
  <c r="B637"/>
  <c r="B629"/>
  <c r="B621"/>
  <c r="B619"/>
  <c r="B617"/>
  <c r="B615"/>
  <c r="B613"/>
  <c r="B611"/>
  <c r="B609"/>
  <c r="B607"/>
  <c r="B605"/>
  <c r="B603"/>
  <c r="B601"/>
  <c r="B599"/>
  <c r="B597"/>
  <c r="B595"/>
  <c r="B593"/>
  <c r="B591"/>
  <c r="B589"/>
  <c r="B587"/>
  <c r="B585"/>
  <c r="B583"/>
  <c r="B581"/>
  <c r="B579"/>
  <c r="B577"/>
  <c r="B575"/>
  <c r="B573"/>
  <c r="B571"/>
  <c r="B569"/>
  <c r="B775"/>
  <c r="B695"/>
  <c r="B687"/>
  <c r="B679"/>
  <c r="B663"/>
  <c r="B647"/>
  <c r="B639"/>
  <c r="B623"/>
  <c r="B580"/>
  <c r="B576"/>
  <c r="B572"/>
  <c r="B570"/>
  <c r="B483"/>
  <c r="B480"/>
  <c r="E480" s="1"/>
  <c r="B475"/>
  <c r="B472"/>
  <c r="E472" s="1"/>
  <c r="B467"/>
  <c r="B464"/>
  <c r="E464" s="1"/>
  <c r="B459"/>
  <c r="B456"/>
  <c r="E456" s="1"/>
  <c r="B451"/>
  <c r="B448"/>
  <c r="E448" s="1"/>
  <c r="B485"/>
  <c r="B482"/>
  <c r="E482" s="1"/>
  <c r="B477"/>
  <c r="B474"/>
  <c r="E474" s="1"/>
  <c r="B469"/>
  <c r="B466"/>
  <c r="E466" s="1"/>
  <c r="B461"/>
  <c r="B458"/>
  <c r="E458" s="1"/>
  <c r="B453"/>
  <c r="B450"/>
  <c r="E450" s="1"/>
  <c r="B445"/>
  <c r="B484"/>
  <c r="E484" s="1"/>
  <c r="B479"/>
  <c r="B476"/>
  <c r="E476" s="1"/>
  <c r="B471"/>
  <c r="B468"/>
  <c r="E468" s="1"/>
  <c r="B463"/>
  <c r="B460"/>
  <c r="E460" s="1"/>
  <c r="B455"/>
  <c r="B452"/>
  <c r="E452" s="1"/>
  <c r="B447"/>
  <c r="B444"/>
  <c r="E444" s="1"/>
  <c r="B481"/>
  <c r="B478"/>
  <c r="E478" s="1"/>
  <c r="B473"/>
  <c r="B470"/>
  <c r="E470" s="1"/>
  <c r="B465"/>
  <c r="B462"/>
  <c r="E462" s="1"/>
  <c r="B457"/>
  <c r="B454"/>
  <c r="E454" s="1"/>
  <c r="B449"/>
  <c r="B446"/>
  <c r="E446" s="1"/>
  <c r="B506"/>
  <c r="B507"/>
  <c r="B442"/>
  <c r="E442" s="1"/>
  <c r="B437"/>
  <c r="B434"/>
  <c r="E434" s="1"/>
  <c r="B429"/>
  <c r="B426"/>
  <c r="E426" s="1"/>
  <c r="B421"/>
  <c r="B418"/>
  <c r="E418" s="1"/>
  <c r="B413"/>
  <c r="B410"/>
  <c r="E410" s="1"/>
  <c r="B405"/>
  <c r="B402"/>
  <c r="E402" s="1"/>
  <c r="B397"/>
  <c r="B394"/>
  <c r="E394" s="1"/>
  <c r="B389"/>
  <c r="B386"/>
  <c r="E386" s="1"/>
  <c r="B381"/>
  <c r="B378"/>
  <c r="E378" s="1"/>
  <c r="B373"/>
  <c r="B370"/>
  <c r="E370" s="1"/>
  <c r="B365"/>
  <c r="B362"/>
  <c r="E362" s="1"/>
  <c r="B357"/>
  <c r="B354"/>
  <c r="E354" s="1"/>
  <c r="B349"/>
  <c r="B346"/>
  <c r="E346" s="1"/>
  <c r="B341"/>
  <c r="B338"/>
  <c r="E338" s="1"/>
  <c r="B333"/>
  <c r="B330"/>
  <c r="E330" s="1"/>
  <c r="B323"/>
  <c r="B320"/>
  <c r="E320" s="1"/>
  <c r="B315"/>
  <c r="B312"/>
  <c r="E312" s="1"/>
  <c r="B307"/>
  <c r="B304"/>
  <c r="E304" s="1"/>
  <c r="B299"/>
  <c r="B296"/>
  <c r="E296" s="1"/>
  <c r="B291"/>
  <c r="B288"/>
  <c r="E288" s="1"/>
  <c r="B283"/>
  <c r="B280"/>
  <c r="E280" s="1"/>
  <c r="B275"/>
  <c r="B272"/>
  <c r="E272" s="1"/>
  <c r="B267"/>
  <c r="B264"/>
  <c r="E264" s="1"/>
  <c r="B259"/>
  <c r="B256"/>
  <c r="E256" s="1"/>
  <c r="B251"/>
  <c r="B509"/>
  <c r="B511"/>
  <c r="B513"/>
  <c r="B515"/>
  <c r="B517"/>
  <c r="B519"/>
  <c r="B521"/>
  <c r="B523"/>
  <c r="B439"/>
  <c r="B436"/>
  <c r="E436" s="1"/>
  <c r="B431"/>
  <c r="B428"/>
  <c r="E428" s="1"/>
  <c r="B423"/>
  <c r="B420"/>
  <c r="E420" s="1"/>
  <c r="B415"/>
  <c r="B412"/>
  <c r="E412" s="1"/>
  <c r="B407"/>
  <c r="B404"/>
  <c r="E404" s="1"/>
  <c r="B399"/>
  <c r="B396"/>
  <c r="E396" s="1"/>
  <c r="B391"/>
  <c r="B388"/>
  <c r="E388" s="1"/>
  <c r="B383"/>
  <c r="B380"/>
  <c r="E380" s="1"/>
  <c r="B375"/>
  <c r="B372"/>
  <c r="E372" s="1"/>
  <c r="B367"/>
  <c r="B364"/>
  <c r="E364" s="1"/>
  <c r="B359"/>
  <c r="B356"/>
  <c r="E356" s="1"/>
  <c r="B351"/>
  <c r="B348"/>
  <c r="E348" s="1"/>
  <c r="B343"/>
  <c r="B340"/>
  <c r="E340" s="1"/>
  <c r="B335"/>
  <c r="B332"/>
  <c r="E332" s="1"/>
  <c r="B325"/>
  <c r="B322"/>
  <c r="E322" s="1"/>
  <c r="B317"/>
  <c r="B314"/>
  <c r="E314" s="1"/>
  <c r="B309"/>
  <c r="B306"/>
  <c r="E306" s="1"/>
  <c r="B301"/>
  <c r="B298"/>
  <c r="E298" s="1"/>
  <c r="B293"/>
  <c r="B290"/>
  <c r="E290" s="1"/>
  <c r="B285"/>
  <c r="B282"/>
  <c r="E282" s="1"/>
  <c r="B277"/>
  <c r="B274"/>
  <c r="E274" s="1"/>
  <c r="B269"/>
  <c r="B266"/>
  <c r="E266" s="1"/>
  <c r="B261"/>
  <c r="B258"/>
  <c r="E258" s="1"/>
  <c r="B253"/>
  <c r="B250"/>
  <c r="E250" s="1"/>
  <c r="B441"/>
  <c r="B438"/>
  <c r="E438" s="1"/>
  <c r="B433"/>
  <c r="B430"/>
  <c r="E430" s="1"/>
  <c r="B425"/>
  <c r="B422"/>
  <c r="E422" s="1"/>
  <c r="B417"/>
  <c r="B414"/>
  <c r="E414" s="1"/>
  <c r="B409"/>
  <c r="B406"/>
  <c r="E406" s="1"/>
  <c r="B401"/>
  <c r="B398"/>
  <c r="E398" s="1"/>
  <c r="B393"/>
  <c r="B390"/>
  <c r="E390" s="1"/>
  <c r="B385"/>
  <c r="B382"/>
  <c r="E382" s="1"/>
  <c r="B377"/>
  <c r="B374"/>
  <c r="E374" s="1"/>
  <c r="B369"/>
  <c r="B366"/>
  <c r="E366" s="1"/>
  <c r="B361"/>
  <c r="B358"/>
  <c r="E358" s="1"/>
  <c r="B353"/>
  <c r="B350"/>
  <c r="E350" s="1"/>
  <c r="B345"/>
  <c r="B342"/>
  <c r="E342" s="1"/>
  <c r="B337"/>
  <c r="B334"/>
  <c r="E334" s="1"/>
  <c r="B329"/>
  <c r="B324"/>
  <c r="E324" s="1"/>
  <c r="B319"/>
  <c r="B316"/>
  <c r="E316" s="1"/>
  <c r="B311"/>
  <c r="B308"/>
  <c r="E308" s="1"/>
  <c r="B303"/>
  <c r="B300"/>
  <c r="E300" s="1"/>
  <c r="B295"/>
  <c r="B292"/>
  <c r="E292" s="1"/>
  <c r="B287"/>
  <c r="B284"/>
  <c r="E284" s="1"/>
  <c r="B279"/>
  <c r="B276"/>
  <c r="E276" s="1"/>
  <c r="B271"/>
  <c r="B268"/>
  <c r="E268" s="1"/>
  <c r="B263"/>
  <c r="B260"/>
  <c r="E260" s="1"/>
  <c r="B255"/>
  <c r="B252"/>
  <c r="E252" s="1"/>
  <c r="B508"/>
  <c r="B510"/>
  <c r="B512"/>
  <c r="B514"/>
  <c r="B516"/>
  <c r="B518"/>
  <c r="B520"/>
  <c r="B522"/>
  <c r="B524"/>
  <c r="B443"/>
  <c r="B440"/>
  <c r="E440" s="1"/>
  <c r="B435"/>
  <c r="B432"/>
  <c r="E432" s="1"/>
  <c r="B427"/>
  <c r="B424"/>
  <c r="E424" s="1"/>
  <c r="B419"/>
  <c r="B416"/>
  <c r="E416" s="1"/>
  <c r="B411"/>
  <c r="B408"/>
  <c r="E408" s="1"/>
  <c r="B403"/>
  <c r="B400"/>
  <c r="E400" s="1"/>
  <c r="B395"/>
  <c r="B392"/>
  <c r="E392" s="1"/>
  <c r="B387"/>
  <c r="B384"/>
  <c r="E384" s="1"/>
  <c r="B379"/>
  <c r="B376"/>
  <c r="E376" s="1"/>
  <c r="B371"/>
  <c r="B368"/>
  <c r="E368" s="1"/>
  <c r="B363"/>
  <c r="B360"/>
  <c r="E360" s="1"/>
  <c r="B355"/>
  <c r="B352"/>
  <c r="E352" s="1"/>
  <c r="B347"/>
  <c r="B344"/>
  <c r="E344" s="1"/>
  <c r="B339"/>
  <c r="B336"/>
  <c r="E336" s="1"/>
  <c r="B331"/>
  <c r="B328"/>
  <c r="E328" s="1"/>
  <c r="B321"/>
  <c r="B318"/>
  <c r="E318" s="1"/>
  <c r="B313"/>
  <c r="B310"/>
  <c r="E310" s="1"/>
  <c r="B305"/>
  <c r="B302"/>
  <c r="E302" s="1"/>
  <c r="B297"/>
  <c r="B294"/>
  <c r="E294" s="1"/>
  <c r="B289"/>
  <c r="B286"/>
  <c r="E286" s="1"/>
  <c r="B281"/>
  <c r="B278"/>
  <c r="E278" s="1"/>
  <c r="B273"/>
  <c r="B270"/>
  <c r="E270" s="1"/>
  <c r="B265"/>
  <c r="B262"/>
  <c r="E262" s="1"/>
  <c r="B257"/>
  <c r="B254"/>
  <c r="E254" s="1"/>
  <c r="B249"/>
  <c r="B248"/>
  <c r="E248" s="1"/>
  <c r="B247"/>
  <c r="B246"/>
  <c r="E246" s="1"/>
  <c r="B170"/>
  <c r="B171"/>
  <c r="B117"/>
  <c r="B116"/>
  <c r="B62"/>
  <c r="B63"/>
  <c r="M1222"/>
  <c r="B887"/>
  <c r="B884"/>
  <c r="B879"/>
  <c r="B876"/>
  <c r="B871"/>
  <c r="B889"/>
  <c r="B886"/>
  <c r="B881"/>
  <c r="B878"/>
  <c r="B873"/>
  <c r="B870"/>
  <c r="B888"/>
  <c r="B883"/>
  <c r="B880"/>
  <c r="B875"/>
  <c r="B872"/>
  <c r="B885"/>
  <c r="B882"/>
  <c r="B877"/>
  <c r="B874"/>
  <c r="B567"/>
  <c r="B565"/>
  <c r="B563"/>
  <c r="B561"/>
  <c r="B559"/>
  <c r="B557"/>
  <c r="B555"/>
  <c r="B553"/>
  <c r="B551"/>
  <c r="B549"/>
  <c r="B566"/>
  <c r="B564"/>
  <c r="B562"/>
  <c r="B560"/>
  <c r="B558"/>
  <c r="B556"/>
  <c r="B554"/>
  <c r="B552"/>
  <c r="B550"/>
  <c r="B548"/>
  <c r="B244"/>
  <c r="E244" s="1"/>
  <c r="B239"/>
  <c r="B236"/>
  <c r="E236" s="1"/>
  <c r="B231"/>
  <c r="B228"/>
  <c r="E228" s="1"/>
  <c r="B230"/>
  <c r="E230" s="1"/>
  <c r="B241"/>
  <c r="B238"/>
  <c r="E238" s="1"/>
  <c r="B233"/>
  <c r="B227"/>
  <c r="B243"/>
  <c r="B240"/>
  <c r="E240" s="1"/>
  <c r="B235"/>
  <c r="B232"/>
  <c r="E232" s="1"/>
  <c r="B226"/>
  <c r="E226" s="1"/>
  <c r="B245"/>
  <c r="B242"/>
  <c r="E242" s="1"/>
  <c r="B237"/>
  <c r="B234"/>
  <c r="E234" s="1"/>
  <c r="B229"/>
  <c r="M68"/>
  <c r="B17"/>
  <c r="B866"/>
  <c r="B867"/>
  <c r="B19"/>
  <c r="B868"/>
  <c r="B865"/>
  <c r="B869"/>
  <c r="B18"/>
  <c r="B223"/>
  <c r="B222"/>
  <c r="E222" s="1"/>
  <c r="B194"/>
  <c r="B198"/>
  <c r="B202"/>
  <c r="E202" s="1"/>
  <c r="B206"/>
  <c r="E206" s="1"/>
  <c r="B210"/>
  <c r="E210" s="1"/>
  <c r="B214"/>
  <c r="E214" s="1"/>
  <c r="B218"/>
  <c r="E218" s="1"/>
  <c r="B224"/>
  <c r="E224" s="1"/>
  <c r="B528"/>
  <c r="B532"/>
  <c r="B536"/>
  <c r="B540"/>
  <c r="B544"/>
  <c r="B830"/>
  <c r="B834"/>
  <c r="B838"/>
  <c r="B842"/>
  <c r="B846"/>
  <c r="B850"/>
  <c r="B854"/>
  <c r="B858"/>
  <c r="B862"/>
  <c r="B200"/>
  <c r="E200" s="1"/>
  <c r="B208"/>
  <c r="E208" s="1"/>
  <c r="B216"/>
  <c r="E216" s="1"/>
  <c r="B534"/>
  <c r="B546"/>
  <c r="B832"/>
  <c r="B844"/>
  <c r="B856"/>
  <c r="B195"/>
  <c r="B199"/>
  <c r="B203"/>
  <c r="B207"/>
  <c r="B211"/>
  <c r="B215"/>
  <c r="B219"/>
  <c r="B225"/>
  <c r="B525"/>
  <c r="B529"/>
  <c r="B533"/>
  <c r="B537"/>
  <c r="B541"/>
  <c r="B545"/>
  <c r="B831"/>
  <c r="B835"/>
  <c r="B839"/>
  <c r="B843"/>
  <c r="B847"/>
  <c r="B851"/>
  <c r="B855"/>
  <c r="B859"/>
  <c r="B863"/>
  <c r="B188"/>
  <c r="B204"/>
  <c r="E204" s="1"/>
  <c r="B220"/>
  <c r="E220" s="1"/>
  <c r="B526"/>
  <c r="B538"/>
  <c r="B836"/>
  <c r="B848"/>
  <c r="B860"/>
  <c r="B197"/>
  <c r="B201"/>
  <c r="B205"/>
  <c r="B209"/>
  <c r="B213"/>
  <c r="B217"/>
  <c r="B221"/>
  <c r="B527"/>
  <c r="B531"/>
  <c r="B535"/>
  <c r="B539"/>
  <c r="B543"/>
  <c r="B547"/>
  <c r="B829"/>
  <c r="B833"/>
  <c r="B837"/>
  <c r="B841"/>
  <c r="B845"/>
  <c r="B849"/>
  <c r="B853"/>
  <c r="B857"/>
  <c r="B861"/>
  <c r="B196"/>
  <c r="B212"/>
  <c r="E212" s="1"/>
  <c r="B530"/>
  <c r="B542"/>
  <c r="B840"/>
  <c r="B852"/>
  <c r="B864"/>
  <c r="B186"/>
  <c r="B189"/>
  <c r="B191"/>
  <c r="B193"/>
  <c r="B187"/>
  <c r="B190"/>
  <c r="B192"/>
  <c r="B184"/>
  <c r="B185"/>
  <c r="B1260"/>
  <c r="B1237"/>
  <c r="B1241"/>
  <c r="B1212"/>
  <c r="B1216"/>
  <c r="B1220"/>
  <c r="B1177"/>
  <c r="B1203"/>
  <c r="B1174"/>
  <c r="B1239"/>
  <c r="B1204"/>
  <c r="B1214"/>
  <c r="B1218"/>
  <c r="B1175"/>
  <c r="B1179"/>
  <c r="B1213"/>
  <c r="B1236"/>
  <c r="B1240"/>
  <c r="B1211"/>
  <c r="B1215"/>
  <c r="B1219"/>
  <c r="B1176"/>
  <c r="B1238"/>
  <c r="B1217"/>
  <c r="B1178"/>
  <c r="B1248"/>
  <c r="B1259"/>
  <c r="B1159"/>
  <c r="B1163"/>
  <c r="B1167"/>
  <c r="B1171"/>
  <c r="B1181"/>
  <c r="B1185"/>
  <c r="B1189"/>
  <c r="B1193"/>
  <c r="B1197"/>
  <c r="B1201"/>
  <c r="B1207"/>
  <c r="B1224"/>
  <c r="B1228"/>
  <c r="B1232"/>
  <c r="B1250"/>
  <c r="B1255"/>
  <c r="B1258"/>
  <c r="B49"/>
  <c r="B53"/>
  <c r="B57"/>
  <c r="B61"/>
  <c r="B67"/>
  <c r="B71"/>
  <c r="B75"/>
  <c r="B79"/>
  <c r="B83"/>
  <c r="B87"/>
  <c r="B91"/>
  <c r="B95"/>
  <c r="B99"/>
  <c r="B103"/>
  <c r="B107"/>
  <c r="B111"/>
  <c r="B115"/>
  <c r="B121"/>
  <c r="B125"/>
  <c r="B129"/>
  <c r="B133"/>
  <c r="B137"/>
  <c r="B141"/>
  <c r="B145"/>
  <c r="B149"/>
  <c r="B153"/>
  <c r="B157"/>
  <c r="B161"/>
  <c r="B165"/>
  <c r="B169"/>
  <c r="B175"/>
  <c r="B1158"/>
  <c r="B1166"/>
  <c r="B1170"/>
  <c r="B1180"/>
  <c r="B1188"/>
  <c r="B1196"/>
  <c r="B1206"/>
  <c r="B1223"/>
  <c r="B1231"/>
  <c r="B1254"/>
  <c r="B52"/>
  <c r="B56"/>
  <c r="B66"/>
  <c r="B74"/>
  <c r="B82"/>
  <c r="B94"/>
  <c r="B106"/>
  <c r="B120"/>
  <c r="B132"/>
  <c r="B144"/>
  <c r="B156"/>
  <c r="B1164"/>
  <c r="B1168"/>
  <c r="B1172"/>
  <c r="B1186"/>
  <c r="B1190"/>
  <c r="B1194"/>
  <c r="B1198"/>
  <c r="B1202"/>
  <c r="B1208"/>
  <c r="B1221"/>
  <c r="B1225"/>
  <c r="B1229"/>
  <c r="B1233"/>
  <c r="B1251"/>
  <c r="B50"/>
  <c r="B54"/>
  <c r="B58"/>
  <c r="B64"/>
  <c r="B68"/>
  <c r="B72"/>
  <c r="B76"/>
  <c r="B80"/>
  <c r="B84"/>
  <c r="B88"/>
  <c r="B92"/>
  <c r="B96"/>
  <c r="B100"/>
  <c r="B104"/>
  <c r="B108"/>
  <c r="B112"/>
  <c r="B118"/>
  <c r="B122"/>
  <c r="B126"/>
  <c r="B130"/>
  <c r="B134"/>
  <c r="B138"/>
  <c r="B142"/>
  <c r="B146"/>
  <c r="B150"/>
  <c r="B154"/>
  <c r="B158"/>
  <c r="B162"/>
  <c r="B166"/>
  <c r="B172"/>
  <c r="B1192"/>
  <c r="B1227"/>
  <c r="B1257"/>
  <c r="B86"/>
  <c r="B102"/>
  <c r="B114"/>
  <c r="B128"/>
  <c r="B140"/>
  <c r="B152"/>
  <c r="B164"/>
  <c r="B1161"/>
  <c r="B1165"/>
  <c r="B1169"/>
  <c r="B1173"/>
  <c r="B1183"/>
  <c r="B1187"/>
  <c r="B1191"/>
  <c r="B1195"/>
  <c r="B1199"/>
  <c r="B1205"/>
  <c r="B1209"/>
  <c r="B1226"/>
  <c r="B1230"/>
  <c r="B1234"/>
  <c r="B1252"/>
  <c r="B1256"/>
  <c r="B51"/>
  <c r="B55"/>
  <c r="B59"/>
  <c r="B65"/>
  <c r="B69"/>
  <c r="B73"/>
  <c r="B77"/>
  <c r="B81"/>
  <c r="B85"/>
  <c r="B93"/>
  <c r="B97"/>
  <c r="B101"/>
  <c r="B105"/>
  <c r="B109"/>
  <c r="B113"/>
  <c r="B119"/>
  <c r="B123"/>
  <c r="B127"/>
  <c r="B131"/>
  <c r="B135"/>
  <c r="B139"/>
  <c r="B147"/>
  <c r="B151"/>
  <c r="B155"/>
  <c r="B159"/>
  <c r="B163"/>
  <c r="B167"/>
  <c r="B173"/>
  <c r="B48"/>
  <c r="B1162"/>
  <c r="B1184"/>
  <c r="B1200"/>
  <c r="B1210"/>
  <c r="B1235"/>
  <c r="B1249"/>
  <c r="B60"/>
  <c r="B78"/>
  <c r="B90"/>
  <c r="B98"/>
  <c r="B110"/>
  <c r="B136"/>
  <c r="B148"/>
  <c r="B160"/>
  <c r="B168"/>
  <c r="B174"/>
  <c r="B38"/>
  <c r="B28"/>
  <c r="B32"/>
  <c r="B36"/>
  <c r="B41"/>
  <c r="B45"/>
  <c r="B23"/>
  <c r="B31"/>
  <c r="B22"/>
  <c r="B25"/>
  <c r="B29"/>
  <c r="B33"/>
  <c r="B37"/>
  <c r="B42"/>
  <c r="B46"/>
  <c r="B24"/>
  <c r="B27"/>
  <c r="B44"/>
  <c r="B20"/>
  <c r="B26"/>
  <c r="B30"/>
  <c r="B34"/>
  <c r="B39"/>
  <c r="B43"/>
  <c r="B47"/>
  <c r="B21"/>
  <c r="B40"/>
  <c r="B14"/>
  <c r="B15"/>
  <c r="R188" l="1"/>
  <c r="R187"/>
  <c r="R15"/>
  <c r="R40"/>
  <c r="N21"/>
  <c r="J21"/>
  <c r="O21"/>
  <c r="G21"/>
  <c r="K21"/>
  <c r="P21"/>
  <c r="H21"/>
  <c r="L21"/>
  <c r="R21"/>
  <c r="I21"/>
  <c r="R47"/>
  <c r="R43"/>
  <c r="R39"/>
  <c r="R34"/>
  <c r="R30"/>
  <c r="R26"/>
  <c r="R20"/>
  <c r="R44"/>
  <c r="S45" s="1"/>
  <c r="R27"/>
  <c r="R24"/>
  <c r="R46"/>
  <c r="R42"/>
  <c r="S43" s="1"/>
  <c r="R37"/>
  <c r="R33"/>
  <c r="R29"/>
  <c r="R25"/>
  <c r="S26" s="1"/>
  <c r="R22"/>
  <c r="R31"/>
  <c r="R23"/>
  <c r="R45"/>
  <c r="R41"/>
  <c r="R36"/>
  <c r="R32"/>
  <c r="R28"/>
  <c r="R38"/>
  <c r="Q161"/>
  <c r="R136"/>
  <c r="R110"/>
  <c r="S111" s="1"/>
  <c r="H111"/>
  <c r="R98"/>
  <c r="S99" s="1"/>
  <c r="R90"/>
  <c r="S91" s="1"/>
  <c r="R78"/>
  <c r="R60"/>
  <c r="S61" s="1"/>
  <c r="R1210"/>
  <c r="R1200"/>
  <c r="R1184"/>
  <c r="R1162"/>
  <c r="R48"/>
  <c r="R173"/>
  <c r="R167"/>
  <c r="R163"/>
  <c r="R159"/>
  <c r="R155"/>
  <c r="R151"/>
  <c r="R147"/>
  <c r="Q136"/>
  <c r="R119"/>
  <c r="R113"/>
  <c r="R109"/>
  <c r="R105"/>
  <c r="R101"/>
  <c r="R97"/>
  <c r="R93"/>
  <c r="Q86"/>
  <c r="R85"/>
  <c r="S86" s="1"/>
  <c r="R81"/>
  <c r="S82" s="1"/>
  <c r="R77"/>
  <c r="S78" s="1"/>
  <c r="R73"/>
  <c r="S74" s="1"/>
  <c r="R65"/>
  <c r="R59"/>
  <c r="R55"/>
  <c r="R51"/>
  <c r="R1209"/>
  <c r="R1205"/>
  <c r="S1206" s="1"/>
  <c r="R1199"/>
  <c r="S1200" s="1"/>
  <c r="O1200"/>
  <c r="R1195"/>
  <c r="S1196" s="1"/>
  <c r="R1191"/>
  <c r="S1192" s="1"/>
  <c r="H1187"/>
  <c r="R1187"/>
  <c r="S1188" s="1"/>
  <c r="O1187"/>
  <c r="G1187"/>
  <c r="N1187"/>
  <c r="R1183"/>
  <c r="S1184" s="1"/>
  <c r="R1173"/>
  <c r="R1169"/>
  <c r="R1165"/>
  <c r="R1161"/>
  <c r="R140"/>
  <c r="R128"/>
  <c r="H114"/>
  <c r="R114"/>
  <c r="S115" s="1"/>
  <c r="N114"/>
  <c r="O114"/>
  <c r="R102"/>
  <c r="S103" s="1"/>
  <c r="R86"/>
  <c r="R1192"/>
  <c r="R142"/>
  <c r="R138"/>
  <c r="R134"/>
  <c r="R130"/>
  <c r="R126"/>
  <c r="J118"/>
  <c r="O118"/>
  <c r="G118"/>
  <c r="K118"/>
  <c r="H118"/>
  <c r="L118"/>
  <c r="R118"/>
  <c r="S119" s="1"/>
  <c r="N118"/>
  <c r="H112"/>
  <c r="R112"/>
  <c r="S113" s="1"/>
  <c r="O112"/>
  <c r="G112"/>
  <c r="R108"/>
  <c r="S109" s="1"/>
  <c r="R104"/>
  <c r="S105" s="1"/>
  <c r="R100"/>
  <c r="S101" s="1"/>
  <c r="R96"/>
  <c r="S97" s="1"/>
  <c r="Q93"/>
  <c r="R92"/>
  <c r="S93" s="1"/>
  <c r="R88"/>
  <c r="R84"/>
  <c r="R80"/>
  <c r="R76"/>
  <c r="R72"/>
  <c r="R64"/>
  <c r="R58"/>
  <c r="S59" s="1"/>
  <c r="R54"/>
  <c r="R50"/>
  <c r="R1208"/>
  <c r="R1202"/>
  <c r="R1198"/>
  <c r="R1194"/>
  <c r="R1190"/>
  <c r="R1186"/>
  <c r="R1172"/>
  <c r="R1168"/>
  <c r="R1164"/>
  <c r="R132"/>
  <c r="J120"/>
  <c r="O120"/>
  <c r="G120"/>
  <c r="K120"/>
  <c r="H120"/>
  <c r="L120"/>
  <c r="R120"/>
  <c r="S121" s="1"/>
  <c r="N120"/>
  <c r="R106"/>
  <c r="S107" s="1"/>
  <c r="R94"/>
  <c r="S95" s="1"/>
  <c r="R82"/>
  <c r="R74"/>
  <c r="R66"/>
  <c r="R56"/>
  <c r="R52"/>
  <c r="R160" s="1"/>
  <c r="S161" s="1"/>
  <c r="R1206"/>
  <c r="R1196"/>
  <c r="R1188"/>
  <c r="R1170"/>
  <c r="R1166"/>
  <c r="R175"/>
  <c r="R169"/>
  <c r="R165"/>
  <c r="R161"/>
  <c r="R157"/>
  <c r="R153"/>
  <c r="R149"/>
  <c r="R145"/>
  <c r="Q134"/>
  <c r="H129"/>
  <c r="N129"/>
  <c r="O129"/>
  <c r="G129"/>
  <c r="P129"/>
  <c r="R121"/>
  <c r="R115"/>
  <c r="R111"/>
  <c r="R107"/>
  <c r="R103"/>
  <c r="R99"/>
  <c r="R95"/>
  <c r="R91"/>
  <c r="R87"/>
  <c r="S88" s="1"/>
  <c r="R83"/>
  <c r="S84" s="1"/>
  <c r="R79"/>
  <c r="S80" s="1"/>
  <c r="O75"/>
  <c r="G75"/>
  <c r="P75"/>
  <c r="H75"/>
  <c r="R75"/>
  <c r="S76" s="1"/>
  <c r="N75"/>
  <c r="Q72"/>
  <c r="R71"/>
  <c r="S72" s="1"/>
  <c r="R67"/>
  <c r="R61"/>
  <c r="R57"/>
  <c r="R53"/>
  <c r="R49"/>
  <c r="R1207"/>
  <c r="S1208" s="1"/>
  <c r="R1201"/>
  <c r="S1202" s="1"/>
  <c r="R1197"/>
  <c r="S1198" s="1"/>
  <c r="R1193"/>
  <c r="S1194" s="1"/>
  <c r="R1189"/>
  <c r="S1190" s="1"/>
  <c r="R1185"/>
  <c r="S1186" s="1"/>
  <c r="R1181"/>
  <c r="R1171"/>
  <c r="R1167"/>
  <c r="H1163"/>
  <c r="R1163"/>
  <c r="R1225" s="1"/>
  <c r="G1163"/>
  <c r="G1225" s="1"/>
  <c r="N1163"/>
  <c r="H1178"/>
  <c r="L1178"/>
  <c r="R1178"/>
  <c r="I1178"/>
  <c r="O1178"/>
  <c r="J1178"/>
  <c r="P1178"/>
  <c r="K1178"/>
  <c r="G1178"/>
  <c r="N1178"/>
  <c r="J1217"/>
  <c r="O1217"/>
  <c r="I1217"/>
  <c r="P1217"/>
  <c r="K1217"/>
  <c r="R1217"/>
  <c r="S1218" s="1"/>
  <c r="G1217"/>
  <c r="L1217"/>
  <c r="H1217"/>
  <c r="N1217"/>
  <c r="J1176"/>
  <c r="O1176"/>
  <c r="H1176"/>
  <c r="N1176"/>
  <c r="I1176"/>
  <c r="P1176"/>
  <c r="K1176"/>
  <c r="R1176"/>
  <c r="G1176"/>
  <c r="L1176"/>
  <c r="J1219"/>
  <c r="K1220" s="1"/>
  <c r="O1219"/>
  <c r="K1219"/>
  <c r="R1219"/>
  <c r="S1220" s="1"/>
  <c r="G1219"/>
  <c r="L1219"/>
  <c r="M1220" s="1"/>
  <c r="H1219"/>
  <c r="N1219"/>
  <c r="I1219"/>
  <c r="J1220" s="1"/>
  <c r="P1219"/>
  <c r="Q1220" s="1"/>
  <c r="J1215"/>
  <c r="O1215"/>
  <c r="H1215"/>
  <c r="I1216" s="1"/>
  <c r="N1215"/>
  <c r="O1216" s="1"/>
  <c r="I1215"/>
  <c r="P1215"/>
  <c r="K1215"/>
  <c r="R1215"/>
  <c r="S1216" s="1"/>
  <c r="G1215"/>
  <c r="L1215"/>
  <c r="R1211"/>
  <c r="S1212" s="1"/>
  <c r="J1213"/>
  <c r="O1213"/>
  <c r="G1213"/>
  <c r="L1213"/>
  <c r="M1214" s="1"/>
  <c r="H1213"/>
  <c r="N1213"/>
  <c r="I1213"/>
  <c r="P1213"/>
  <c r="Q1214" s="1"/>
  <c r="K1213"/>
  <c r="R1213"/>
  <c r="S1214" s="1"/>
  <c r="J1179"/>
  <c r="O1179"/>
  <c r="I1179"/>
  <c r="P1179"/>
  <c r="K1179"/>
  <c r="R1179"/>
  <c r="H1179"/>
  <c r="N1179"/>
  <c r="G1179"/>
  <c r="L1179"/>
  <c r="R1175"/>
  <c r="N1237"/>
  <c r="R1218"/>
  <c r="R1214"/>
  <c r="R1204"/>
  <c r="R1174"/>
  <c r="R1203"/>
  <c r="S1204" s="1"/>
  <c r="H1177"/>
  <c r="L1177"/>
  <c r="R1177"/>
  <c r="I1177"/>
  <c r="O1177"/>
  <c r="J1177"/>
  <c r="P1177"/>
  <c r="K1177"/>
  <c r="G1177"/>
  <c r="N1177"/>
  <c r="N1239" s="1"/>
  <c r="R1220"/>
  <c r="R1216"/>
  <c r="R1212"/>
  <c r="R192"/>
  <c r="R190"/>
  <c r="R193"/>
  <c r="R191"/>
  <c r="R189"/>
  <c r="R186"/>
  <c r="H542"/>
  <c r="L542"/>
  <c r="I542"/>
  <c r="N542"/>
  <c r="J542"/>
  <c r="O542"/>
  <c r="G542"/>
  <c r="K542"/>
  <c r="P542"/>
  <c r="H530"/>
  <c r="L530"/>
  <c r="I530"/>
  <c r="N530"/>
  <c r="J530"/>
  <c r="O530"/>
  <c r="G530"/>
  <c r="K530"/>
  <c r="P530"/>
  <c r="G212"/>
  <c r="K212"/>
  <c r="P212"/>
  <c r="H212"/>
  <c r="L212"/>
  <c r="R212"/>
  <c r="I212"/>
  <c r="N212"/>
  <c r="J212"/>
  <c r="O212"/>
  <c r="R196"/>
  <c r="R547"/>
  <c r="R543"/>
  <c r="R539"/>
  <c r="R535"/>
  <c r="R531"/>
  <c r="R527"/>
  <c r="R221"/>
  <c r="R217"/>
  <c r="R213"/>
  <c r="R209"/>
  <c r="R205"/>
  <c r="R201"/>
  <c r="R197"/>
  <c r="H538"/>
  <c r="L538"/>
  <c r="I538"/>
  <c r="N538"/>
  <c r="J538"/>
  <c r="O538"/>
  <c r="G538"/>
  <c r="K538"/>
  <c r="P538"/>
  <c r="H526"/>
  <c r="L526"/>
  <c r="I526"/>
  <c r="N526"/>
  <c r="J526"/>
  <c r="O526"/>
  <c r="G526"/>
  <c r="K526"/>
  <c r="P526"/>
  <c r="I220"/>
  <c r="N220"/>
  <c r="J220"/>
  <c r="O220"/>
  <c r="G220"/>
  <c r="K220"/>
  <c r="P220"/>
  <c r="H220"/>
  <c r="L220"/>
  <c r="R220"/>
  <c r="G204"/>
  <c r="K204"/>
  <c r="P204"/>
  <c r="H204"/>
  <c r="L204"/>
  <c r="R204"/>
  <c r="I204"/>
  <c r="N204"/>
  <c r="J204"/>
  <c r="O204"/>
  <c r="S189"/>
  <c r="R545"/>
  <c r="R541"/>
  <c r="R537"/>
  <c r="R533"/>
  <c r="R529"/>
  <c r="R525"/>
  <c r="R225"/>
  <c r="R219"/>
  <c r="R215"/>
  <c r="R211"/>
  <c r="R207"/>
  <c r="R203"/>
  <c r="R199"/>
  <c r="R195"/>
  <c r="J546"/>
  <c r="O546"/>
  <c r="G546"/>
  <c r="K546"/>
  <c r="P546"/>
  <c r="H546"/>
  <c r="L546"/>
  <c r="I546"/>
  <c r="N546"/>
  <c r="H534"/>
  <c r="L534"/>
  <c r="I534"/>
  <c r="N534"/>
  <c r="J534"/>
  <c r="O534"/>
  <c r="G534"/>
  <c r="K534"/>
  <c r="P534"/>
  <c r="G216"/>
  <c r="K216"/>
  <c r="P216"/>
  <c r="H216"/>
  <c r="L216"/>
  <c r="R216"/>
  <c r="I216"/>
  <c r="N216"/>
  <c r="J216"/>
  <c r="O216"/>
  <c r="G208"/>
  <c r="K208"/>
  <c r="P208"/>
  <c r="H208"/>
  <c r="L208"/>
  <c r="R208"/>
  <c r="I208"/>
  <c r="N208"/>
  <c r="J208"/>
  <c r="O208"/>
  <c r="G200"/>
  <c r="K200"/>
  <c r="P200"/>
  <c r="H200"/>
  <c r="L200"/>
  <c r="R200"/>
  <c r="I200"/>
  <c r="N200"/>
  <c r="J200"/>
  <c r="O200"/>
  <c r="J544"/>
  <c r="O544"/>
  <c r="G544"/>
  <c r="K544"/>
  <c r="P544"/>
  <c r="H544"/>
  <c r="L544"/>
  <c r="I544"/>
  <c r="N544"/>
  <c r="H540"/>
  <c r="L540"/>
  <c r="I540"/>
  <c r="N540"/>
  <c r="J540"/>
  <c r="O540"/>
  <c r="G540"/>
  <c r="K540"/>
  <c r="P540"/>
  <c r="H536"/>
  <c r="L536"/>
  <c r="I536"/>
  <c r="N536"/>
  <c r="J536"/>
  <c r="O536"/>
  <c r="G536"/>
  <c r="K536"/>
  <c r="P536"/>
  <c r="H532"/>
  <c r="L532"/>
  <c r="I532"/>
  <c r="N532"/>
  <c r="J532"/>
  <c r="O532"/>
  <c r="G532"/>
  <c r="K532"/>
  <c r="P532"/>
  <c r="H528"/>
  <c r="L528"/>
  <c r="I528"/>
  <c r="N528"/>
  <c r="J528"/>
  <c r="O528"/>
  <c r="G528"/>
  <c r="K528"/>
  <c r="P528"/>
  <c r="I224"/>
  <c r="N224"/>
  <c r="J224"/>
  <c r="O224"/>
  <c r="G224"/>
  <c r="K224"/>
  <c r="P224"/>
  <c r="H224"/>
  <c r="L224"/>
  <c r="R224"/>
  <c r="I218"/>
  <c r="N218"/>
  <c r="J218"/>
  <c r="O218"/>
  <c r="G218"/>
  <c r="K218"/>
  <c r="P218"/>
  <c r="H218"/>
  <c r="L218"/>
  <c r="R218"/>
  <c r="G214"/>
  <c r="K214"/>
  <c r="P214"/>
  <c r="H214"/>
  <c r="L214"/>
  <c r="R214"/>
  <c r="I214"/>
  <c r="N214"/>
  <c r="J214"/>
  <c r="O214"/>
  <c r="G210"/>
  <c r="K210"/>
  <c r="P210"/>
  <c r="H210"/>
  <c r="L210"/>
  <c r="R210"/>
  <c r="I210"/>
  <c r="N210"/>
  <c r="J210"/>
  <c r="O210"/>
  <c r="G206"/>
  <c r="K206"/>
  <c r="P206"/>
  <c r="H206"/>
  <c r="L206"/>
  <c r="R206"/>
  <c r="I206"/>
  <c r="N206"/>
  <c r="J206"/>
  <c r="O206"/>
  <c r="G202"/>
  <c r="K202"/>
  <c r="P202"/>
  <c r="H202"/>
  <c r="L202"/>
  <c r="R202"/>
  <c r="I202"/>
  <c r="N202"/>
  <c r="J202"/>
  <c r="O202"/>
  <c r="P198"/>
  <c r="R198"/>
  <c r="N198"/>
  <c r="O198"/>
  <c r="R194"/>
  <c r="I222"/>
  <c r="N222"/>
  <c r="J222"/>
  <c r="O222"/>
  <c r="G222"/>
  <c r="K222"/>
  <c r="P222"/>
  <c r="H222"/>
  <c r="L222"/>
  <c r="R222"/>
  <c r="R223"/>
  <c r="R18"/>
  <c r="R19"/>
  <c r="R127" s="1"/>
  <c r="R229"/>
  <c r="G234"/>
  <c r="K234"/>
  <c r="P234"/>
  <c r="H234"/>
  <c r="L234"/>
  <c r="R234"/>
  <c r="I234"/>
  <c r="N234"/>
  <c r="J234"/>
  <c r="O234"/>
  <c r="R237"/>
  <c r="G242"/>
  <c r="K242"/>
  <c r="P242"/>
  <c r="H242"/>
  <c r="L242"/>
  <c r="R242"/>
  <c r="I242"/>
  <c r="N242"/>
  <c r="J242"/>
  <c r="O242"/>
  <c r="R245"/>
  <c r="I226"/>
  <c r="N226"/>
  <c r="J226"/>
  <c r="O226"/>
  <c r="G226"/>
  <c r="K226"/>
  <c r="P226"/>
  <c r="H226"/>
  <c r="L226"/>
  <c r="R226"/>
  <c r="G232"/>
  <c r="K232"/>
  <c r="P232"/>
  <c r="H232"/>
  <c r="L232"/>
  <c r="R232"/>
  <c r="I232"/>
  <c r="N232"/>
  <c r="J232"/>
  <c r="O232"/>
  <c r="R235"/>
  <c r="G240"/>
  <c r="K240"/>
  <c r="P240"/>
  <c r="H240"/>
  <c r="L240"/>
  <c r="R240"/>
  <c r="I240"/>
  <c r="N240"/>
  <c r="J240"/>
  <c r="O240"/>
  <c r="R243"/>
  <c r="R227"/>
  <c r="R233"/>
  <c r="G238"/>
  <c r="K238"/>
  <c r="P238"/>
  <c r="H238"/>
  <c r="L238"/>
  <c r="R238"/>
  <c r="I238"/>
  <c r="N238"/>
  <c r="J238"/>
  <c r="O238"/>
  <c r="R241"/>
  <c r="G230"/>
  <c r="K230"/>
  <c r="P230"/>
  <c r="H230"/>
  <c r="L230"/>
  <c r="R230"/>
  <c r="I230"/>
  <c r="N230"/>
  <c r="J230"/>
  <c r="O230"/>
  <c r="I228"/>
  <c r="N228"/>
  <c r="J228"/>
  <c r="O228"/>
  <c r="G228"/>
  <c r="K228"/>
  <c r="P228"/>
  <c r="H228"/>
  <c r="L228"/>
  <c r="R228"/>
  <c r="R231"/>
  <c r="G236"/>
  <c r="K236"/>
  <c r="P236"/>
  <c r="H236"/>
  <c r="L236"/>
  <c r="R236"/>
  <c r="I236"/>
  <c r="N236"/>
  <c r="J236"/>
  <c r="O236"/>
  <c r="R239"/>
  <c r="G244"/>
  <c r="K244"/>
  <c r="P244"/>
  <c r="H244"/>
  <c r="L244"/>
  <c r="R244"/>
  <c r="I244"/>
  <c r="N244"/>
  <c r="J244"/>
  <c r="O244"/>
  <c r="J548"/>
  <c r="O548"/>
  <c r="G548"/>
  <c r="K548"/>
  <c r="P548"/>
  <c r="H548"/>
  <c r="L548"/>
  <c r="I548"/>
  <c r="N548"/>
  <c r="J550"/>
  <c r="O550"/>
  <c r="G550"/>
  <c r="K550"/>
  <c r="P550"/>
  <c r="H550"/>
  <c r="L550"/>
  <c r="I550"/>
  <c r="N550"/>
  <c r="J552"/>
  <c r="O552"/>
  <c r="G552"/>
  <c r="K552"/>
  <c r="P552"/>
  <c r="H552"/>
  <c r="L552"/>
  <c r="I552"/>
  <c r="N552"/>
  <c r="J554"/>
  <c r="O554"/>
  <c r="G554"/>
  <c r="K554"/>
  <c r="P554"/>
  <c r="H554"/>
  <c r="L554"/>
  <c r="I554"/>
  <c r="N554"/>
  <c r="J556"/>
  <c r="O556"/>
  <c r="G556"/>
  <c r="K556"/>
  <c r="P556"/>
  <c r="H556"/>
  <c r="L556"/>
  <c r="I556"/>
  <c r="N556"/>
  <c r="J558"/>
  <c r="O558"/>
  <c r="G558"/>
  <c r="K558"/>
  <c r="P558"/>
  <c r="H558"/>
  <c r="L558"/>
  <c r="I558"/>
  <c r="N558"/>
  <c r="J560"/>
  <c r="O560"/>
  <c r="G560"/>
  <c r="K560"/>
  <c r="P560"/>
  <c r="H560"/>
  <c r="L560"/>
  <c r="I560"/>
  <c r="N560"/>
  <c r="J562"/>
  <c r="O562"/>
  <c r="G562"/>
  <c r="K562"/>
  <c r="P562"/>
  <c r="H562"/>
  <c r="L562"/>
  <c r="I562"/>
  <c r="N562"/>
  <c r="J564"/>
  <c r="O564"/>
  <c r="G564"/>
  <c r="K564"/>
  <c r="P564"/>
  <c r="H564"/>
  <c r="L564"/>
  <c r="I564"/>
  <c r="N564"/>
  <c r="J566"/>
  <c r="O566"/>
  <c r="G566"/>
  <c r="K566"/>
  <c r="P566"/>
  <c r="H566"/>
  <c r="L566"/>
  <c r="I566"/>
  <c r="N566"/>
  <c r="R549"/>
  <c r="R551"/>
  <c r="R553"/>
  <c r="R555"/>
  <c r="R557"/>
  <c r="R559"/>
  <c r="R561"/>
  <c r="R563"/>
  <c r="R565"/>
  <c r="R567"/>
  <c r="R63"/>
  <c r="N62"/>
  <c r="J62"/>
  <c r="O62"/>
  <c r="G62"/>
  <c r="R62"/>
  <c r="S63" s="1"/>
  <c r="R116"/>
  <c r="S117" s="1"/>
  <c r="N116"/>
  <c r="R117"/>
  <c r="R171"/>
  <c r="N170"/>
  <c r="O170"/>
  <c r="G170"/>
  <c r="P170"/>
  <c r="H170"/>
  <c r="G246"/>
  <c r="K246"/>
  <c r="P246"/>
  <c r="H246"/>
  <c r="L246"/>
  <c r="R246"/>
  <c r="I246"/>
  <c r="N246"/>
  <c r="J246"/>
  <c r="O246"/>
  <c r="R247"/>
  <c r="G248"/>
  <c r="K248"/>
  <c r="P248"/>
  <c r="H248"/>
  <c r="L248"/>
  <c r="R248"/>
  <c r="I248"/>
  <c r="N248"/>
  <c r="J248"/>
  <c r="O248"/>
  <c r="R249"/>
  <c r="I254"/>
  <c r="N254"/>
  <c r="J254"/>
  <c r="O254"/>
  <c r="G254"/>
  <c r="K254"/>
  <c r="P254"/>
  <c r="H254"/>
  <c r="L254"/>
  <c r="R254"/>
  <c r="R257"/>
  <c r="G262"/>
  <c r="K262"/>
  <c r="P262"/>
  <c r="H262"/>
  <c r="L262"/>
  <c r="R262"/>
  <c r="I262"/>
  <c r="N262"/>
  <c r="J262"/>
  <c r="O262"/>
  <c r="R265"/>
  <c r="G270"/>
  <c r="K270"/>
  <c r="P270"/>
  <c r="H270"/>
  <c r="L270"/>
  <c r="R270"/>
  <c r="I270"/>
  <c r="N270"/>
  <c r="J270"/>
  <c r="O270"/>
  <c r="R273"/>
  <c r="G278"/>
  <c r="K278"/>
  <c r="P278"/>
  <c r="H278"/>
  <c r="L278"/>
  <c r="R278"/>
  <c r="I278"/>
  <c r="N278"/>
  <c r="J278"/>
  <c r="O278"/>
  <c r="R281"/>
  <c r="G286"/>
  <c r="K286"/>
  <c r="P286"/>
  <c r="H286"/>
  <c r="L286"/>
  <c r="R286"/>
  <c r="I286"/>
  <c r="N286"/>
  <c r="J286"/>
  <c r="O286"/>
  <c r="R289"/>
  <c r="G294"/>
  <c r="K294"/>
  <c r="P294"/>
  <c r="H294"/>
  <c r="L294"/>
  <c r="R294"/>
  <c r="I294"/>
  <c r="N294"/>
  <c r="J294"/>
  <c r="O294"/>
  <c r="R297"/>
  <c r="G302"/>
  <c r="K302"/>
  <c r="P302"/>
  <c r="H302"/>
  <c r="L302"/>
  <c r="R302"/>
  <c r="I302"/>
  <c r="N302"/>
  <c r="J302"/>
  <c r="O302"/>
  <c r="R305"/>
  <c r="I310"/>
  <c r="N310"/>
  <c r="J310"/>
  <c r="O310"/>
  <c r="G310"/>
  <c r="K310"/>
  <c r="P310"/>
  <c r="H310"/>
  <c r="L310"/>
  <c r="R310"/>
  <c r="R313"/>
  <c r="I318"/>
  <c r="N318"/>
  <c r="J318"/>
  <c r="O318"/>
  <c r="G318"/>
  <c r="K318"/>
  <c r="P318"/>
  <c r="H318"/>
  <c r="L318"/>
  <c r="R318"/>
  <c r="R321"/>
  <c r="G328"/>
  <c r="K328"/>
  <c r="P328"/>
  <c r="H328"/>
  <c r="L328"/>
  <c r="R328"/>
  <c r="I328"/>
  <c r="N328"/>
  <c r="J328"/>
  <c r="O328"/>
  <c r="R331"/>
  <c r="J336"/>
  <c r="O336"/>
  <c r="K336"/>
  <c r="R336"/>
  <c r="G336"/>
  <c r="L336"/>
  <c r="H336"/>
  <c r="N336"/>
  <c r="I336"/>
  <c r="P336"/>
  <c r="R339"/>
  <c r="J344"/>
  <c r="O344"/>
  <c r="K344"/>
  <c r="R344"/>
  <c r="G344"/>
  <c r="L344"/>
  <c r="H344"/>
  <c r="N344"/>
  <c r="I344"/>
  <c r="P344"/>
  <c r="R347"/>
  <c r="H352"/>
  <c r="L352"/>
  <c r="R352"/>
  <c r="G352"/>
  <c r="N352"/>
  <c r="I352"/>
  <c r="O352"/>
  <c r="J352"/>
  <c r="P352"/>
  <c r="K352"/>
  <c r="R355"/>
  <c r="G360"/>
  <c r="K360"/>
  <c r="P360"/>
  <c r="H360"/>
  <c r="L360"/>
  <c r="R360"/>
  <c r="O360"/>
  <c r="I360"/>
  <c r="J360"/>
  <c r="N360"/>
  <c r="R363"/>
  <c r="I368"/>
  <c r="N368"/>
  <c r="J368"/>
  <c r="O368"/>
  <c r="H368"/>
  <c r="R368"/>
  <c r="K368"/>
  <c r="L368"/>
  <c r="G368"/>
  <c r="P368"/>
  <c r="R371"/>
  <c r="I376"/>
  <c r="N376"/>
  <c r="J376"/>
  <c r="O376"/>
  <c r="G376"/>
  <c r="K376"/>
  <c r="P376"/>
  <c r="H376"/>
  <c r="L376"/>
  <c r="R376"/>
  <c r="R379"/>
  <c r="G384"/>
  <c r="K384"/>
  <c r="P384"/>
  <c r="H384"/>
  <c r="L384"/>
  <c r="R384"/>
  <c r="I384"/>
  <c r="N384"/>
  <c r="J384"/>
  <c r="O384"/>
  <c r="R387"/>
  <c r="G392"/>
  <c r="K392"/>
  <c r="P392"/>
  <c r="H392"/>
  <c r="L392"/>
  <c r="R392"/>
  <c r="I392"/>
  <c r="N392"/>
  <c r="J392"/>
  <c r="O392"/>
  <c r="R395"/>
  <c r="G400"/>
  <c r="K400"/>
  <c r="P400"/>
  <c r="H400"/>
  <c r="L400"/>
  <c r="R400"/>
  <c r="I400"/>
  <c r="N400"/>
  <c r="J400"/>
  <c r="O400"/>
  <c r="R403"/>
  <c r="I408"/>
  <c r="N408"/>
  <c r="J408"/>
  <c r="O408"/>
  <c r="G408"/>
  <c r="K408"/>
  <c r="P408"/>
  <c r="H408"/>
  <c r="L408"/>
  <c r="R408"/>
  <c r="R411"/>
  <c r="G416"/>
  <c r="K416"/>
  <c r="P416"/>
  <c r="H416"/>
  <c r="L416"/>
  <c r="R416"/>
  <c r="I416"/>
  <c r="N416"/>
  <c r="J416"/>
  <c r="O416"/>
  <c r="R419"/>
  <c r="G424"/>
  <c r="K424"/>
  <c r="P424"/>
  <c r="H424"/>
  <c r="L424"/>
  <c r="R424"/>
  <c r="I424"/>
  <c r="N424"/>
  <c r="J424"/>
  <c r="O424"/>
  <c r="R427"/>
  <c r="I432"/>
  <c r="N432"/>
  <c r="J432"/>
  <c r="O432"/>
  <c r="G432"/>
  <c r="K432"/>
  <c r="P432"/>
  <c r="H432"/>
  <c r="L432"/>
  <c r="R432"/>
  <c r="R435"/>
  <c r="I440"/>
  <c r="N440"/>
  <c r="J440"/>
  <c r="O440"/>
  <c r="G440"/>
  <c r="K440"/>
  <c r="P440"/>
  <c r="H440"/>
  <c r="L440"/>
  <c r="R440"/>
  <c r="R443"/>
  <c r="H524"/>
  <c r="L524"/>
  <c r="I524"/>
  <c r="N524"/>
  <c r="J524"/>
  <c r="O524"/>
  <c r="G524"/>
  <c r="K524"/>
  <c r="P524"/>
  <c r="H522"/>
  <c r="L522"/>
  <c r="I522"/>
  <c r="N522"/>
  <c r="J522"/>
  <c r="O522"/>
  <c r="G522"/>
  <c r="K522"/>
  <c r="P522"/>
  <c r="G518"/>
  <c r="I252"/>
  <c r="N252"/>
  <c r="J252"/>
  <c r="O252"/>
  <c r="G252"/>
  <c r="K252"/>
  <c r="P252"/>
  <c r="H252"/>
  <c r="L252"/>
  <c r="R252"/>
  <c r="R255"/>
  <c r="I260"/>
  <c r="N260"/>
  <c r="J260"/>
  <c r="O260"/>
  <c r="G260"/>
  <c r="K260"/>
  <c r="P260"/>
  <c r="H260"/>
  <c r="L260"/>
  <c r="R260"/>
  <c r="R263"/>
  <c r="G268"/>
  <c r="K268"/>
  <c r="P268"/>
  <c r="H268"/>
  <c r="L268"/>
  <c r="R268"/>
  <c r="I268"/>
  <c r="N268"/>
  <c r="J268"/>
  <c r="O268"/>
  <c r="R271"/>
  <c r="G276"/>
  <c r="K276"/>
  <c r="P276"/>
  <c r="H276"/>
  <c r="L276"/>
  <c r="R276"/>
  <c r="I276"/>
  <c r="N276"/>
  <c r="J276"/>
  <c r="O276"/>
  <c r="R279"/>
  <c r="G284"/>
  <c r="K284"/>
  <c r="P284"/>
  <c r="H284"/>
  <c r="L284"/>
  <c r="R284"/>
  <c r="I284"/>
  <c r="N284"/>
  <c r="J284"/>
  <c r="O284"/>
  <c r="R287"/>
  <c r="G292"/>
  <c r="K292"/>
  <c r="P292"/>
  <c r="H292"/>
  <c r="L292"/>
  <c r="R292"/>
  <c r="I292"/>
  <c r="N292"/>
  <c r="J292"/>
  <c r="O292"/>
  <c r="R295"/>
  <c r="G300"/>
  <c r="K300"/>
  <c r="P300"/>
  <c r="H300"/>
  <c r="L300"/>
  <c r="R300"/>
  <c r="I300"/>
  <c r="N300"/>
  <c r="J300"/>
  <c r="O300"/>
  <c r="R303"/>
  <c r="I308"/>
  <c r="N308"/>
  <c r="J308"/>
  <c r="O308"/>
  <c r="G308"/>
  <c r="K308"/>
  <c r="P308"/>
  <c r="H308"/>
  <c r="L308"/>
  <c r="R308"/>
  <c r="R311"/>
  <c r="I316"/>
  <c r="N316"/>
  <c r="J316"/>
  <c r="O316"/>
  <c r="G316"/>
  <c r="K316"/>
  <c r="P316"/>
  <c r="H316"/>
  <c r="L316"/>
  <c r="R316"/>
  <c r="R319"/>
  <c r="I324"/>
  <c r="N324"/>
  <c r="J324"/>
  <c r="O324"/>
  <c r="G324"/>
  <c r="K324"/>
  <c r="P324"/>
  <c r="H324"/>
  <c r="L324"/>
  <c r="R324"/>
  <c r="R329"/>
  <c r="G334"/>
  <c r="K334"/>
  <c r="P334"/>
  <c r="H334"/>
  <c r="L334"/>
  <c r="R334"/>
  <c r="I334"/>
  <c r="N334"/>
  <c r="J334"/>
  <c r="O334"/>
  <c r="R337"/>
  <c r="J342"/>
  <c r="O342"/>
  <c r="I342"/>
  <c r="P342"/>
  <c r="K342"/>
  <c r="R342"/>
  <c r="G342"/>
  <c r="L342"/>
  <c r="H342"/>
  <c r="N342"/>
  <c r="R345"/>
  <c r="G350"/>
  <c r="K350"/>
  <c r="H350"/>
  <c r="L350"/>
  <c r="R350"/>
  <c r="J350"/>
  <c r="N350"/>
  <c r="O350"/>
  <c r="I350"/>
  <c r="P350"/>
  <c r="R353"/>
  <c r="G358"/>
  <c r="K358"/>
  <c r="P358"/>
  <c r="H358"/>
  <c r="L358"/>
  <c r="R358"/>
  <c r="J358"/>
  <c r="N358"/>
  <c r="O358"/>
  <c r="I358"/>
  <c r="R361"/>
  <c r="G366"/>
  <c r="I366"/>
  <c r="N366"/>
  <c r="J366"/>
  <c r="O366"/>
  <c r="L366"/>
  <c r="P366"/>
  <c r="H366"/>
  <c r="R366"/>
  <c r="K366"/>
  <c r="R369"/>
  <c r="I374"/>
  <c r="N374"/>
  <c r="J374"/>
  <c r="O374"/>
  <c r="G374"/>
  <c r="K374"/>
  <c r="P374"/>
  <c r="H374"/>
  <c r="L374"/>
  <c r="R374"/>
  <c r="R377"/>
  <c r="G382"/>
  <c r="K382"/>
  <c r="P382"/>
  <c r="H382"/>
  <c r="L382"/>
  <c r="R382"/>
  <c r="I382"/>
  <c r="N382"/>
  <c r="J382"/>
  <c r="O382"/>
  <c r="R385"/>
  <c r="G390"/>
  <c r="K390"/>
  <c r="P390"/>
  <c r="H390"/>
  <c r="L390"/>
  <c r="R390"/>
  <c r="I390"/>
  <c r="N390"/>
  <c r="J390"/>
  <c r="O390"/>
  <c r="R393"/>
  <c r="G398"/>
  <c r="K398"/>
  <c r="P398"/>
  <c r="H398"/>
  <c r="L398"/>
  <c r="R398"/>
  <c r="I398"/>
  <c r="N398"/>
  <c r="J398"/>
  <c r="O398"/>
  <c r="R401"/>
  <c r="I406"/>
  <c r="N406"/>
  <c r="J406"/>
  <c r="O406"/>
  <c r="G406"/>
  <c r="K406"/>
  <c r="P406"/>
  <c r="H406"/>
  <c r="L406"/>
  <c r="R406"/>
  <c r="R409"/>
  <c r="G414"/>
  <c r="K414"/>
  <c r="P414"/>
  <c r="H414"/>
  <c r="L414"/>
  <c r="R414"/>
  <c r="I414"/>
  <c r="N414"/>
  <c r="J414"/>
  <c r="O414"/>
  <c r="R417"/>
  <c r="G422"/>
  <c r="K422"/>
  <c r="P422"/>
  <c r="H422"/>
  <c r="L422"/>
  <c r="R422"/>
  <c r="I422"/>
  <c r="N422"/>
  <c r="J422"/>
  <c r="O422"/>
  <c r="R425"/>
  <c r="I430"/>
  <c r="N430"/>
  <c r="J430"/>
  <c r="O430"/>
  <c r="G430"/>
  <c r="K430"/>
  <c r="P430"/>
  <c r="H430"/>
  <c r="L430"/>
  <c r="R430"/>
  <c r="R433"/>
  <c r="I438"/>
  <c r="N438"/>
  <c r="J438"/>
  <c r="O438"/>
  <c r="G438"/>
  <c r="K438"/>
  <c r="P438"/>
  <c r="H438"/>
  <c r="L438"/>
  <c r="R438"/>
  <c r="R441"/>
  <c r="I250"/>
  <c r="N250"/>
  <c r="J250"/>
  <c r="O250"/>
  <c r="G250"/>
  <c r="K250"/>
  <c r="P250"/>
  <c r="H250"/>
  <c r="L250"/>
  <c r="R250"/>
  <c r="R253"/>
  <c r="I258"/>
  <c r="N258"/>
  <c r="J258"/>
  <c r="O258"/>
  <c r="G258"/>
  <c r="K258"/>
  <c r="P258"/>
  <c r="H258"/>
  <c r="L258"/>
  <c r="R258"/>
  <c r="R261"/>
  <c r="G266"/>
  <c r="K266"/>
  <c r="P266"/>
  <c r="H266"/>
  <c r="L266"/>
  <c r="R266"/>
  <c r="I266"/>
  <c r="N266"/>
  <c r="J266"/>
  <c r="O266"/>
  <c r="R269"/>
  <c r="G274"/>
  <c r="K274"/>
  <c r="P274"/>
  <c r="H274"/>
  <c r="L274"/>
  <c r="R274"/>
  <c r="I274"/>
  <c r="N274"/>
  <c r="J274"/>
  <c r="O274"/>
  <c r="R277"/>
  <c r="G282"/>
  <c r="K282"/>
  <c r="P282"/>
  <c r="H282"/>
  <c r="L282"/>
  <c r="R282"/>
  <c r="I282"/>
  <c r="N282"/>
  <c r="J282"/>
  <c r="O282"/>
  <c r="R285"/>
  <c r="G290"/>
  <c r="K290"/>
  <c r="P290"/>
  <c r="H290"/>
  <c r="L290"/>
  <c r="R290"/>
  <c r="I290"/>
  <c r="N290"/>
  <c r="J290"/>
  <c r="O290"/>
  <c r="R293"/>
  <c r="G298"/>
  <c r="K298"/>
  <c r="P298"/>
  <c r="H298"/>
  <c r="L298"/>
  <c r="R298"/>
  <c r="I298"/>
  <c r="N298"/>
  <c r="J298"/>
  <c r="O298"/>
  <c r="R301"/>
  <c r="I306"/>
  <c r="N306"/>
  <c r="J306"/>
  <c r="O306"/>
  <c r="G306"/>
  <c r="K306"/>
  <c r="P306"/>
  <c r="H306"/>
  <c r="L306"/>
  <c r="R306"/>
  <c r="R309"/>
  <c r="I314"/>
  <c r="N314"/>
  <c r="J314"/>
  <c r="O314"/>
  <c r="G314"/>
  <c r="K314"/>
  <c r="P314"/>
  <c r="H314"/>
  <c r="L314"/>
  <c r="R314"/>
  <c r="R317"/>
  <c r="I322"/>
  <c r="N322"/>
  <c r="J322"/>
  <c r="O322"/>
  <c r="G322"/>
  <c r="K322"/>
  <c r="P322"/>
  <c r="H322"/>
  <c r="L322"/>
  <c r="R322"/>
  <c r="R325"/>
  <c r="G332"/>
  <c r="K332"/>
  <c r="P332"/>
  <c r="H332"/>
  <c r="L332"/>
  <c r="R332"/>
  <c r="I332"/>
  <c r="N332"/>
  <c r="J332"/>
  <c r="O332"/>
  <c r="R335"/>
  <c r="J340"/>
  <c r="O340"/>
  <c r="H340"/>
  <c r="N340"/>
  <c r="I340"/>
  <c r="P340"/>
  <c r="K340"/>
  <c r="R340"/>
  <c r="G340"/>
  <c r="L340"/>
  <c r="R343"/>
  <c r="G348"/>
  <c r="K348"/>
  <c r="P348"/>
  <c r="H348"/>
  <c r="L348"/>
  <c r="R348"/>
  <c r="O348"/>
  <c r="I348"/>
  <c r="J348"/>
  <c r="N348"/>
  <c r="R351"/>
  <c r="H356"/>
  <c r="L356"/>
  <c r="R356"/>
  <c r="J356"/>
  <c r="P356"/>
  <c r="K356"/>
  <c r="G356"/>
  <c r="N356"/>
  <c r="I356"/>
  <c r="O356"/>
  <c r="R359"/>
  <c r="G364"/>
  <c r="K364"/>
  <c r="P364"/>
  <c r="I364"/>
  <c r="N364"/>
  <c r="J364"/>
  <c r="O364"/>
  <c r="H364"/>
  <c r="L364"/>
  <c r="R364"/>
  <c r="R367"/>
  <c r="I372"/>
  <c r="N372"/>
  <c r="J372"/>
  <c r="O372"/>
  <c r="G372"/>
  <c r="K372"/>
  <c r="P372"/>
  <c r="H372"/>
  <c r="L372"/>
  <c r="R372"/>
  <c r="R375"/>
  <c r="I380"/>
  <c r="N380"/>
  <c r="J380"/>
  <c r="O380"/>
  <c r="G380"/>
  <c r="K380"/>
  <c r="P380"/>
  <c r="H380"/>
  <c r="L380"/>
  <c r="R380"/>
  <c r="R383"/>
  <c r="G388"/>
  <c r="K388"/>
  <c r="P388"/>
  <c r="H388"/>
  <c r="L388"/>
  <c r="R388"/>
  <c r="I388"/>
  <c r="N388"/>
  <c r="J388"/>
  <c r="O388"/>
  <c r="R391"/>
  <c r="G396"/>
  <c r="K396"/>
  <c r="P396"/>
  <c r="H396"/>
  <c r="L396"/>
  <c r="R396"/>
  <c r="I396"/>
  <c r="N396"/>
  <c r="J396"/>
  <c r="O396"/>
  <c r="R399"/>
  <c r="I404"/>
  <c r="N404"/>
  <c r="J404"/>
  <c r="O404"/>
  <c r="G404"/>
  <c r="K404"/>
  <c r="P404"/>
  <c r="H404"/>
  <c r="L404"/>
  <c r="R404"/>
  <c r="R407"/>
  <c r="I412"/>
  <c r="N412"/>
  <c r="J412"/>
  <c r="O412"/>
  <c r="G412"/>
  <c r="K412"/>
  <c r="P412"/>
  <c r="H412"/>
  <c r="L412"/>
  <c r="R412"/>
  <c r="R415"/>
  <c r="G420"/>
  <c r="K420"/>
  <c r="P420"/>
  <c r="H420"/>
  <c r="L420"/>
  <c r="R420"/>
  <c r="I420"/>
  <c r="N420"/>
  <c r="J420"/>
  <c r="O420"/>
  <c r="R423"/>
  <c r="I428"/>
  <c r="N428"/>
  <c r="J428"/>
  <c r="O428"/>
  <c r="G428"/>
  <c r="K428"/>
  <c r="P428"/>
  <c r="H428"/>
  <c r="L428"/>
  <c r="R428"/>
  <c r="R431"/>
  <c r="I436"/>
  <c r="N436"/>
  <c r="J436"/>
  <c r="O436"/>
  <c r="G436"/>
  <c r="K436"/>
  <c r="P436"/>
  <c r="H436"/>
  <c r="L436"/>
  <c r="R436"/>
  <c r="R439"/>
  <c r="R523"/>
  <c r="R521"/>
  <c r="R519"/>
  <c r="R517"/>
  <c r="R515"/>
  <c r="R513"/>
  <c r="R511"/>
  <c r="R509"/>
  <c r="R251"/>
  <c r="I256"/>
  <c r="N256"/>
  <c r="J256"/>
  <c r="O256"/>
  <c r="G256"/>
  <c r="K256"/>
  <c r="P256"/>
  <c r="H256"/>
  <c r="L256"/>
  <c r="R256"/>
  <c r="R259"/>
  <c r="G264"/>
  <c r="K264"/>
  <c r="P264"/>
  <c r="H264"/>
  <c r="L264"/>
  <c r="R264"/>
  <c r="I264"/>
  <c r="N264"/>
  <c r="J264"/>
  <c r="O264"/>
  <c r="R267"/>
  <c r="G272"/>
  <c r="K272"/>
  <c r="P272"/>
  <c r="H272"/>
  <c r="L272"/>
  <c r="R272"/>
  <c r="I272"/>
  <c r="N272"/>
  <c r="J272"/>
  <c r="O272"/>
  <c r="R275"/>
  <c r="G280"/>
  <c r="K280"/>
  <c r="P280"/>
  <c r="H280"/>
  <c r="L280"/>
  <c r="R280"/>
  <c r="I280"/>
  <c r="N280"/>
  <c r="J280"/>
  <c r="O280"/>
  <c r="R283"/>
  <c r="G288"/>
  <c r="K288"/>
  <c r="P288"/>
  <c r="H288"/>
  <c r="L288"/>
  <c r="R288"/>
  <c r="I288"/>
  <c r="N288"/>
  <c r="J288"/>
  <c r="O288"/>
  <c r="R291"/>
  <c r="G296"/>
  <c r="K296"/>
  <c r="P296"/>
  <c r="H296"/>
  <c r="L296"/>
  <c r="R296"/>
  <c r="I296"/>
  <c r="N296"/>
  <c r="J296"/>
  <c r="O296"/>
  <c r="R299"/>
  <c r="I304"/>
  <c r="N304"/>
  <c r="J304"/>
  <c r="O304"/>
  <c r="G304"/>
  <c r="K304"/>
  <c r="P304"/>
  <c r="H304"/>
  <c r="L304"/>
  <c r="R304"/>
  <c r="R307"/>
  <c r="I312"/>
  <c r="N312"/>
  <c r="J312"/>
  <c r="O312"/>
  <c r="G312"/>
  <c r="K312"/>
  <c r="P312"/>
  <c r="H312"/>
  <c r="L312"/>
  <c r="R312"/>
  <c r="R315"/>
  <c r="I320"/>
  <c r="N320"/>
  <c r="J320"/>
  <c r="O320"/>
  <c r="G320"/>
  <c r="K320"/>
  <c r="P320"/>
  <c r="H320"/>
  <c r="L320"/>
  <c r="R320"/>
  <c r="R323"/>
  <c r="G330"/>
  <c r="K330"/>
  <c r="P330"/>
  <c r="H330"/>
  <c r="L330"/>
  <c r="R330"/>
  <c r="I330"/>
  <c r="N330"/>
  <c r="J330"/>
  <c r="O330"/>
  <c r="R333"/>
  <c r="J338"/>
  <c r="O338"/>
  <c r="G338"/>
  <c r="L338"/>
  <c r="H338"/>
  <c r="N338"/>
  <c r="I338"/>
  <c r="P338"/>
  <c r="K338"/>
  <c r="R338"/>
  <c r="R341"/>
  <c r="G346"/>
  <c r="K346"/>
  <c r="P346"/>
  <c r="H346"/>
  <c r="L346"/>
  <c r="R346"/>
  <c r="J346"/>
  <c r="N346"/>
  <c r="O346"/>
  <c r="I346"/>
  <c r="R349"/>
  <c r="H354"/>
  <c r="L354"/>
  <c r="R354"/>
  <c r="I354"/>
  <c r="O354"/>
  <c r="J354"/>
  <c r="P354"/>
  <c r="K354"/>
  <c r="G354"/>
  <c r="N354"/>
  <c r="R357"/>
  <c r="G362"/>
  <c r="K362"/>
  <c r="P362"/>
  <c r="H362"/>
  <c r="L362"/>
  <c r="R362"/>
  <c r="I362"/>
  <c r="N362"/>
  <c r="J362"/>
  <c r="O362"/>
  <c r="R365"/>
  <c r="I370"/>
  <c r="N370"/>
  <c r="J370"/>
  <c r="O370"/>
  <c r="G370"/>
  <c r="K370"/>
  <c r="P370"/>
  <c r="H370"/>
  <c r="L370"/>
  <c r="R370"/>
  <c r="R373"/>
  <c r="I378"/>
  <c r="N378"/>
  <c r="J378"/>
  <c r="O378"/>
  <c r="G378"/>
  <c r="K378"/>
  <c r="P378"/>
  <c r="H378"/>
  <c r="L378"/>
  <c r="R378"/>
  <c r="R381"/>
  <c r="G386"/>
  <c r="K386"/>
  <c r="P386"/>
  <c r="H386"/>
  <c r="L386"/>
  <c r="R386"/>
  <c r="I386"/>
  <c r="N386"/>
  <c r="J386"/>
  <c r="O386"/>
  <c r="R389"/>
  <c r="G394"/>
  <c r="K394"/>
  <c r="P394"/>
  <c r="H394"/>
  <c r="L394"/>
  <c r="R394"/>
  <c r="I394"/>
  <c r="N394"/>
  <c r="J394"/>
  <c r="O394"/>
  <c r="R397"/>
  <c r="I402"/>
  <c r="N402"/>
  <c r="J402"/>
  <c r="O402"/>
  <c r="G402"/>
  <c r="K402"/>
  <c r="P402"/>
  <c r="H402"/>
  <c r="L402"/>
  <c r="R402"/>
  <c r="R405"/>
  <c r="I410"/>
  <c r="N410"/>
  <c r="J410"/>
  <c r="O410"/>
  <c r="G410"/>
  <c r="K410"/>
  <c r="P410"/>
  <c r="H410"/>
  <c r="L410"/>
  <c r="R410"/>
  <c r="R413"/>
  <c r="G418"/>
  <c r="K418"/>
  <c r="P418"/>
  <c r="H418"/>
  <c r="L418"/>
  <c r="R418"/>
  <c r="I418"/>
  <c r="N418"/>
  <c r="J418"/>
  <c r="O418"/>
  <c r="R421"/>
  <c r="I426"/>
  <c r="N426"/>
  <c r="J426"/>
  <c r="O426"/>
  <c r="G426"/>
  <c r="K426"/>
  <c r="P426"/>
  <c r="H426"/>
  <c r="L426"/>
  <c r="R426"/>
  <c r="R429"/>
  <c r="I434"/>
  <c r="N434"/>
  <c r="J434"/>
  <c r="O434"/>
  <c r="G434"/>
  <c r="K434"/>
  <c r="P434"/>
  <c r="H434"/>
  <c r="L434"/>
  <c r="R434"/>
  <c r="R437"/>
  <c r="I442"/>
  <c r="N442"/>
  <c r="J442"/>
  <c r="O442"/>
  <c r="G442"/>
  <c r="K442"/>
  <c r="P442"/>
  <c r="H442"/>
  <c r="L442"/>
  <c r="R442"/>
  <c r="R507"/>
  <c r="I446"/>
  <c r="N446"/>
  <c r="J446"/>
  <c r="O446"/>
  <c r="G446"/>
  <c r="K446"/>
  <c r="P446"/>
  <c r="H446"/>
  <c r="L446"/>
  <c r="R446"/>
  <c r="R449"/>
  <c r="G454"/>
  <c r="K454"/>
  <c r="P454"/>
  <c r="H454"/>
  <c r="L454"/>
  <c r="R454"/>
  <c r="I454"/>
  <c r="N454"/>
  <c r="J454"/>
  <c r="O454"/>
  <c r="R457"/>
  <c r="G462"/>
  <c r="K462"/>
  <c r="P462"/>
  <c r="H462"/>
  <c r="L462"/>
  <c r="R462"/>
  <c r="I462"/>
  <c r="N462"/>
  <c r="J462"/>
  <c r="O462"/>
  <c r="R465"/>
  <c r="I470"/>
  <c r="N470"/>
  <c r="J470"/>
  <c r="O470"/>
  <c r="G470"/>
  <c r="K470"/>
  <c r="P470"/>
  <c r="H470"/>
  <c r="L470"/>
  <c r="R470"/>
  <c r="R473"/>
  <c r="G478"/>
  <c r="K478"/>
  <c r="P478"/>
  <c r="H478"/>
  <c r="L478"/>
  <c r="R478"/>
  <c r="I478"/>
  <c r="N478"/>
  <c r="J478"/>
  <c r="O478"/>
  <c r="R481"/>
  <c r="I444"/>
  <c r="N444"/>
  <c r="J444"/>
  <c r="O444"/>
  <c r="G444"/>
  <c r="K444"/>
  <c r="P444"/>
  <c r="H444"/>
  <c r="L444"/>
  <c r="R444"/>
  <c r="R447"/>
  <c r="G452"/>
  <c r="K452"/>
  <c r="P452"/>
  <c r="H452"/>
  <c r="L452"/>
  <c r="R452"/>
  <c r="I452"/>
  <c r="N452"/>
  <c r="J452"/>
  <c r="O452"/>
  <c r="R455"/>
  <c r="G460"/>
  <c r="K460"/>
  <c r="P460"/>
  <c r="H460"/>
  <c r="L460"/>
  <c r="R460"/>
  <c r="I460"/>
  <c r="N460"/>
  <c r="J460"/>
  <c r="O460"/>
  <c r="R463"/>
  <c r="I468"/>
  <c r="N468"/>
  <c r="J468"/>
  <c r="O468"/>
  <c r="G468"/>
  <c r="K468"/>
  <c r="P468"/>
  <c r="H468"/>
  <c r="L468"/>
  <c r="R468"/>
  <c r="R471"/>
  <c r="G476"/>
  <c r="K476"/>
  <c r="P476"/>
  <c r="H476"/>
  <c r="L476"/>
  <c r="R476"/>
  <c r="I476"/>
  <c r="N476"/>
  <c r="J476"/>
  <c r="O476"/>
  <c r="R479"/>
  <c r="I484"/>
  <c r="N484"/>
  <c r="J484"/>
  <c r="P484"/>
  <c r="K484"/>
  <c r="R484"/>
  <c r="G484"/>
  <c r="L484"/>
  <c r="H484"/>
  <c r="O484"/>
  <c r="R445"/>
  <c r="I450"/>
  <c r="N450"/>
  <c r="J450"/>
  <c r="O450"/>
  <c r="G450"/>
  <c r="K450"/>
  <c r="P450"/>
  <c r="H450"/>
  <c r="L450"/>
  <c r="R450"/>
  <c r="R453"/>
  <c r="G458"/>
  <c r="K458"/>
  <c r="P458"/>
  <c r="H458"/>
  <c r="L458"/>
  <c r="R458"/>
  <c r="I458"/>
  <c r="N458"/>
  <c r="J458"/>
  <c r="O458"/>
  <c r="R461"/>
  <c r="I466"/>
  <c r="N466"/>
  <c r="J466"/>
  <c r="O466"/>
  <c r="G466"/>
  <c r="K466"/>
  <c r="P466"/>
  <c r="H466"/>
  <c r="L466"/>
  <c r="R466"/>
  <c r="R469"/>
  <c r="I474"/>
  <c r="N474"/>
  <c r="J474"/>
  <c r="O474"/>
  <c r="G474"/>
  <c r="K474"/>
  <c r="P474"/>
  <c r="H474"/>
  <c r="L474"/>
  <c r="R474"/>
  <c r="R477"/>
  <c r="G482"/>
  <c r="K482"/>
  <c r="P482"/>
  <c r="H482"/>
  <c r="L482"/>
  <c r="R482"/>
  <c r="I482"/>
  <c r="N482"/>
  <c r="J482"/>
  <c r="O482"/>
  <c r="R485"/>
  <c r="I448"/>
  <c r="N448"/>
  <c r="J448"/>
  <c r="O448"/>
  <c r="G448"/>
  <c r="K448"/>
  <c r="P448"/>
  <c r="H448"/>
  <c r="L448"/>
  <c r="R448"/>
  <c r="R451"/>
  <c r="G456"/>
  <c r="K456"/>
  <c r="P456"/>
  <c r="H456"/>
  <c r="L456"/>
  <c r="R456"/>
  <c r="I456"/>
  <c r="N456"/>
  <c r="J456"/>
  <c r="O456"/>
  <c r="R459"/>
  <c r="G464"/>
  <c r="K464"/>
  <c r="P464"/>
  <c r="H464"/>
  <c r="L464"/>
  <c r="R464"/>
  <c r="I464"/>
  <c r="N464"/>
  <c r="J464"/>
  <c r="O464"/>
  <c r="R467"/>
  <c r="I472"/>
  <c r="N472"/>
  <c r="J472"/>
  <c r="O472"/>
  <c r="G472"/>
  <c r="K472"/>
  <c r="P472"/>
  <c r="H472"/>
  <c r="L472"/>
  <c r="R472"/>
  <c r="R475"/>
  <c r="G480"/>
  <c r="K480"/>
  <c r="P480"/>
  <c r="H480"/>
  <c r="L480"/>
  <c r="R480"/>
  <c r="I480"/>
  <c r="N480"/>
  <c r="J480"/>
  <c r="O480"/>
  <c r="R483"/>
  <c r="H570"/>
  <c r="L570"/>
  <c r="R570"/>
  <c r="I570"/>
  <c r="N570"/>
  <c r="J570"/>
  <c r="O570"/>
  <c r="G570"/>
  <c r="K570"/>
  <c r="P570"/>
  <c r="H572"/>
  <c r="L572"/>
  <c r="R572"/>
  <c r="I572"/>
  <c r="N572"/>
  <c r="J572"/>
  <c r="O572"/>
  <c r="G572"/>
  <c r="K572"/>
  <c r="P572"/>
  <c r="H576"/>
  <c r="L576"/>
  <c r="M577" s="1"/>
  <c r="R576"/>
  <c r="I576"/>
  <c r="N576"/>
  <c r="J576"/>
  <c r="O576"/>
  <c r="G576"/>
  <c r="K576"/>
  <c r="P576"/>
  <c r="Q577" s="1"/>
  <c r="H580"/>
  <c r="L580"/>
  <c r="R580"/>
  <c r="I580"/>
  <c r="N580"/>
  <c r="J580"/>
  <c r="O580"/>
  <c r="G580"/>
  <c r="G902" s="1"/>
  <c r="K580"/>
  <c r="P580"/>
  <c r="R623"/>
  <c r="R639"/>
  <c r="R647"/>
  <c r="R663"/>
  <c r="R679"/>
  <c r="R687"/>
  <c r="R695"/>
  <c r="R775"/>
  <c r="R569"/>
  <c r="R571"/>
  <c r="R573"/>
  <c r="R575"/>
  <c r="R577"/>
  <c r="R579"/>
  <c r="R581"/>
  <c r="R583"/>
  <c r="R585"/>
  <c r="R587"/>
  <c r="R589"/>
  <c r="R591"/>
  <c r="R593"/>
  <c r="R595"/>
  <c r="R597"/>
  <c r="R599"/>
  <c r="R601"/>
  <c r="R603"/>
  <c r="R605"/>
  <c r="R607"/>
  <c r="R609"/>
  <c r="R611"/>
  <c r="R613"/>
  <c r="R615"/>
  <c r="R617"/>
  <c r="R619"/>
  <c r="R621"/>
  <c r="R629"/>
  <c r="R637"/>
  <c r="R645"/>
  <c r="R653"/>
  <c r="R661"/>
  <c r="R669"/>
  <c r="R677"/>
  <c r="R685"/>
  <c r="R693"/>
  <c r="R701"/>
  <c r="R709"/>
  <c r="R717"/>
  <c r="R725"/>
  <c r="R733"/>
  <c r="R741"/>
  <c r="R749"/>
  <c r="R757"/>
  <c r="R765"/>
  <c r="R773"/>
  <c r="R781"/>
  <c r="R789"/>
  <c r="R627"/>
  <c r="R635"/>
  <c r="R643"/>
  <c r="R651"/>
  <c r="R659"/>
  <c r="R667"/>
  <c r="R675"/>
  <c r="R683"/>
  <c r="R691"/>
  <c r="R699"/>
  <c r="R707"/>
  <c r="R715"/>
  <c r="R723"/>
  <c r="R731"/>
  <c r="R739"/>
  <c r="R747"/>
  <c r="R755"/>
  <c r="R763"/>
  <c r="R771"/>
  <c r="R779"/>
  <c r="R787"/>
  <c r="I326"/>
  <c r="N326"/>
  <c r="J326"/>
  <c r="O326"/>
  <c r="G326"/>
  <c r="K326"/>
  <c r="P326"/>
  <c r="H326"/>
  <c r="L326"/>
  <c r="R326"/>
  <c r="J582"/>
  <c r="O582"/>
  <c r="G582"/>
  <c r="K582"/>
  <c r="P582"/>
  <c r="H582"/>
  <c r="L582"/>
  <c r="M583" s="1"/>
  <c r="R582"/>
  <c r="I582"/>
  <c r="N582"/>
  <c r="J584"/>
  <c r="O584"/>
  <c r="G584"/>
  <c r="K584"/>
  <c r="P584"/>
  <c r="Q585" s="1"/>
  <c r="H584"/>
  <c r="L584"/>
  <c r="R584"/>
  <c r="I584"/>
  <c r="I906" s="1"/>
  <c r="N584"/>
  <c r="J586"/>
  <c r="O586"/>
  <c r="G586"/>
  <c r="K586"/>
  <c r="P586"/>
  <c r="H586"/>
  <c r="L586"/>
  <c r="M587" s="1"/>
  <c r="R586"/>
  <c r="I586"/>
  <c r="N586"/>
  <c r="J588"/>
  <c r="O588"/>
  <c r="G588"/>
  <c r="K588"/>
  <c r="P588"/>
  <c r="Q589" s="1"/>
  <c r="H588"/>
  <c r="L588"/>
  <c r="R588"/>
  <c r="I588"/>
  <c r="N588"/>
  <c r="J590"/>
  <c r="O590"/>
  <c r="G590"/>
  <c r="K590"/>
  <c r="P590"/>
  <c r="H590"/>
  <c r="L590"/>
  <c r="R590"/>
  <c r="I590"/>
  <c r="N590"/>
  <c r="J592"/>
  <c r="O592"/>
  <c r="G592"/>
  <c r="K592"/>
  <c r="P592"/>
  <c r="Q593" s="1"/>
  <c r="H592"/>
  <c r="L592"/>
  <c r="R592"/>
  <c r="I592"/>
  <c r="N592"/>
  <c r="J594"/>
  <c r="O594"/>
  <c r="G594"/>
  <c r="G916" s="1"/>
  <c r="K594"/>
  <c r="P594"/>
  <c r="H594"/>
  <c r="L594"/>
  <c r="M595" s="1"/>
  <c r="R594"/>
  <c r="I594"/>
  <c r="N594"/>
  <c r="N916" s="1"/>
  <c r="J596"/>
  <c r="O596"/>
  <c r="G596"/>
  <c r="K596"/>
  <c r="L597" s="1"/>
  <c r="P596"/>
  <c r="Q597" s="1"/>
  <c r="H596"/>
  <c r="L596"/>
  <c r="R596"/>
  <c r="I596"/>
  <c r="N596"/>
  <c r="J598"/>
  <c r="O598"/>
  <c r="O920" s="1"/>
  <c r="G598"/>
  <c r="K598"/>
  <c r="P598"/>
  <c r="H598"/>
  <c r="L598"/>
  <c r="M599" s="1"/>
  <c r="R598"/>
  <c r="I598"/>
  <c r="N598"/>
  <c r="H600"/>
  <c r="H922" s="1"/>
  <c r="L600"/>
  <c r="R600"/>
  <c r="I600"/>
  <c r="N600"/>
  <c r="J600"/>
  <c r="O600"/>
  <c r="G600"/>
  <c r="K600"/>
  <c r="P600"/>
  <c r="H602"/>
  <c r="L602"/>
  <c r="M603" s="1"/>
  <c r="R602"/>
  <c r="I602"/>
  <c r="N602"/>
  <c r="J602"/>
  <c r="O602"/>
  <c r="G602"/>
  <c r="K602"/>
  <c r="P602"/>
  <c r="Q603" s="1"/>
  <c r="H604"/>
  <c r="I605" s="1"/>
  <c r="L604"/>
  <c r="R604"/>
  <c r="I604"/>
  <c r="J605" s="1"/>
  <c r="N604"/>
  <c r="O605" s="1"/>
  <c r="J604"/>
  <c r="O604"/>
  <c r="G604"/>
  <c r="H605" s="1"/>
  <c r="K604"/>
  <c r="L605" s="1"/>
  <c r="P604"/>
  <c r="H606"/>
  <c r="L606"/>
  <c r="M607" s="1"/>
  <c r="R606"/>
  <c r="I606"/>
  <c r="N606"/>
  <c r="J606"/>
  <c r="O606"/>
  <c r="G606"/>
  <c r="K606"/>
  <c r="P606"/>
  <c r="H608"/>
  <c r="L608"/>
  <c r="R608"/>
  <c r="I608"/>
  <c r="N608"/>
  <c r="N930" s="1"/>
  <c r="J608"/>
  <c r="O608"/>
  <c r="G608"/>
  <c r="K608"/>
  <c r="P608"/>
  <c r="H610"/>
  <c r="L610"/>
  <c r="M611" s="1"/>
  <c r="R610"/>
  <c r="I610"/>
  <c r="N610"/>
  <c r="J610"/>
  <c r="O610"/>
  <c r="G610"/>
  <c r="K610"/>
  <c r="P610"/>
  <c r="P932" s="1"/>
  <c r="Q933" s="1"/>
  <c r="H612"/>
  <c r="H934" s="1"/>
  <c r="L612"/>
  <c r="R612"/>
  <c r="I612"/>
  <c r="N612"/>
  <c r="N934" s="1"/>
  <c r="J612"/>
  <c r="O612"/>
  <c r="G612"/>
  <c r="K612"/>
  <c r="L613" s="1"/>
  <c r="P612"/>
  <c r="G614"/>
  <c r="K614"/>
  <c r="L615" s="1"/>
  <c r="P614"/>
  <c r="Q615" s="1"/>
  <c r="I614"/>
  <c r="J615" s="1"/>
  <c r="O614"/>
  <c r="J614"/>
  <c r="K615" s="1"/>
  <c r="R614"/>
  <c r="L614"/>
  <c r="M615" s="1"/>
  <c r="H614"/>
  <c r="N614"/>
  <c r="G616"/>
  <c r="K616"/>
  <c r="P616"/>
  <c r="J616"/>
  <c r="J938" s="1"/>
  <c r="R616"/>
  <c r="L616"/>
  <c r="H616"/>
  <c r="N616"/>
  <c r="I616"/>
  <c r="O616"/>
  <c r="G618"/>
  <c r="K618"/>
  <c r="P618"/>
  <c r="L618"/>
  <c r="H618"/>
  <c r="N618"/>
  <c r="I618"/>
  <c r="O618"/>
  <c r="J618"/>
  <c r="R618"/>
  <c r="G620"/>
  <c r="K620"/>
  <c r="P620"/>
  <c r="H620"/>
  <c r="N620"/>
  <c r="I620"/>
  <c r="O620"/>
  <c r="J620"/>
  <c r="R620"/>
  <c r="L620"/>
  <c r="R625"/>
  <c r="R633"/>
  <c r="R641"/>
  <c r="R649"/>
  <c r="R657"/>
  <c r="R665"/>
  <c r="R673"/>
  <c r="R681"/>
  <c r="R689"/>
  <c r="R697"/>
  <c r="R705"/>
  <c r="R713"/>
  <c r="R721"/>
  <c r="R729"/>
  <c r="R737"/>
  <c r="R745"/>
  <c r="R753"/>
  <c r="R761"/>
  <c r="R769"/>
  <c r="R777"/>
  <c r="R785"/>
  <c r="H568"/>
  <c r="L568"/>
  <c r="R568"/>
  <c r="I568"/>
  <c r="N568"/>
  <c r="J568"/>
  <c r="O568"/>
  <c r="G568"/>
  <c r="K568"/>
  <c r="P568"/>
  <c r="H574"/>
  <c r="L574"/>
  <c r="R574"/>
  <c r="I574"/>
  <c r="N574"/>
  <c r="J574"/>
  <c r="O574"/>
  <c r="O896" s="1"/>
  <c r="G574"/>
  <c r="K574"/>
  <c r="P574"/>
  <c r="H578"/>
  <c r="L578"/>
  <c r="M579" s="1"/>
  <c r="R578"/>
  <c r="I578"/>
  <c r="N578"/>
  <c r="J578"/>
  <c r="O578"/>
  <c r="G578"/>
  <c r="K578"/>
  <c r="P578"/>
  <c r="P900" s="1"/>
  <c r="Q901" s="1"/>
  <c r="R631"/>
  <c r="R655"/>
  <c r="R671"/>
  <c r="R703"/>
  <c r="R711"/>
  <c r="R719"/>
  <c r="R727"/>
  <c r="R735"/>
  <c r="R743"/>
  <c r="R751"/>
  <c r="R759"/>
  <c r="R767"/>
  <c r="R783"/>
  <c r="R791"/>
  <c r="R327"/>
  <c r="G622"/>
  <c r="G944" s="1"/>
  <c r="K622"/>
  <c r="P622"/>
  <c r="I622"/>
  <c r="O622"/>
  <c r="J622"/>
  <c r="R622"/>
  <c r="L622"/>
  <c r="M623" s="1"/>
  <c r="H622"/>
  <c r="N622"/>
  <c r="G624"/>
  <c r="K624"/>
  <c r="P624"/>
  <c r="Q625" s="1"/>
  <c r="J624"/>
  <c r="R624"/>
  <c r="L624"/>
  <c r="M625" s="1"/>
  <c r="H624"/>
  <c r="N624"/>
  <c r="I624"/>
  <c r="O624"/>
  <c r="G626"/>
  <c r="K626"/>
  <c r="P626"/>
  <c r="L626"/>
  <c r="L948" s="1"/>
  <c r="M949" s="1"/>
  <c r="H626"/>
  <c r="H948" s="1"/>
  <c r="N626"/>
  <c r="I626"/>
  <c r="O626"/>
  <c r="J626"/>
  <c r="R626"/>
  <c r="G628"/>
  <c r="K628"/>
  <c r="K950" s="1"/>
  <c r="P628"/>
  <c r="Q629" s="1"/>
  <c r="H628"/>
  <c r="N628"/>
  <c r="I628"/>
  <c r="O628"/>
  <c r="J628"/>
  <c r="R628"/>
  <c r="L628"/>
  <c r="G630"/>
  <c r="K630"/>
  <c r="P630"/>
  <c r="I630"/>
  <c r="O630"/>
  <c r="J630"/>
  <c r="R630"/>
  <c r="L630"/>
  <c r="M631" s="1"/>
  <c r="H630"/>
  <c r="H952" s="1"/>
  <c r="N630"/>
  <c r="G632"/>
  <c r="J632"/>
  <c r="O632"/>
  <c r="K632"/>
  <c r="P632"/>
  <c r="H632"/>
  <c r="L632"/>
  <c r="R632"/>
  <c r="I632"/>
  <c r="N632"/>
  <c r="J634"/>
  <c r="O634"/>
  <c r="G634"/>
  <c r="K634"/>
  <c r="P634"/>
  <c r="Q635" s="1"/>
  <c r="H634"/>
  <c r="L634"/>
  <c r="R634"/>
  <c r="I634"/>
  <c r="I956" s="1"/>
  <c r="N634"/>
  <c r="J636"/>
  <c r="O636"/>
  <c r="G636"/>
  <c r="K636"/>
  <c r="P636"/>
  <c r="H636"/>
  <c r="L636"/>
  <c r="M637" s="1"/>
  <c r="R636"/>
  <c r="I636"/>
  <c r="N636"/>
  <c r="J638"/>
  <c r="O638"/>
  <c r="G638"/>
  <c r="K638"/>
  <c r="P638"/>
  <c r="Q639" s="1"/>
  <c r="H638"/>
  <c r="L638"/>
  <c r="R638"/>
  <c r="I638"/>
  <c r="N638"/>
  <c r="J640"/>
  <c r="O640"/>
  <c r="O962" s="1"/>
  <c r="G640"/>
  <c r="K640"/>
  <c r="P640"/>
  <c r="H640"/>
  <c r="H962" s="1"/>
  <c r="L640"/>
  <c r="M641" s="1"/>
  <c r="R640"/>
  <c r="I640"/>
  <c r="N640"/>
  <c r="N962" s="1"/>
  <c r="J642"/>
  <c r="O642"/>
  <c r="G642"/>
  <c r="K642"/>
  <c r="P642"/>
  <c r="Q643" s="1"/>
  <c r="H642"/>
  <c r="L642"/>
  <c r="R642"/>
  <c r="I642"/>
  <c r="N642"/>
  <c r="J644"/>
  <c r="O644"/>
  <c r="O966" s="1"/>
  <c r="G644"/>
  <c r="H645" s="1"/>
  <c r="K644"/>
  <c r="P644"/>
  <c r="H644"/>
  <c r="L644"/>
  <c r="L966" s="1"/>
  <c r="M967" s="1"/>
  <c r="R644"/>
  <c r="I644"/>
  <c r="N644"/>
  <c r="H646"/>
  <c r="L646"/>
  <c r="R646"/>
  <c r="I646"/>
  <c r="I968" s="1"/>
  <c r="N646"/>
  <c r="J646"/>
  <c r="O646"/>
  <c r="G646"/>
  <c r="G968" s="1"/>
  <c r="K646"/>
  <c r="P646"/>
  <c r="Q647" s="1"/>
  <c r="H648"/>
  <c r="L648"/>
  <c r="M649" s="1"/>
  <c r="R648"/>
  <c r="I648"/>
  <c r="N648"/>
  <c r="J648"/>
  <c r="O648"/>
  <c r="G648"/>
  <c r="K648"/>
  <c r="P648"/>
  <c r="H650"/>
  <c r="I651" s="1"/>
  <c r="L650"/>
  <c r="R650"/>
  <c r="I650"/>
  <c r="N650"/>
  <c r="J650"/>
  <c r="O650"/>
  <c r="G650"/>
  <c r="G972" s="1"/>
  <c r="K650"/>
  <c r="K972" s="1"/>
  <c r="P650"/>
  <c r="H652"/>
  <c r="L652"/>
  <c r="M653" s="1"/>
  <c r="R652"/>
  <c r="I652"/>
  <c r="N652"/>
  <c r="J652"/>
  <c r="O652"/>
  <c r="G652"/>
  <c r="K652"/>
  <c r="P652"/>
  <c r="Q653" s="1"/>
  <c r="H654"/>
  <c r="L654"/>
  <c r="R654"/>
  <c r="I654"/>
  <c r="N654"/>
  <c r="J654"/>
  <c r="O654"/>
  <c r="P655" s="1"/>
  <c r="G654"/>
  <c r="K654"/>
  <c r="P654"/>
  <c r="H656"/>
  <c r="L656"/>
  <c r="M657" s="1"/>
  <c r="R656"/>
  <c r="I656"/>
  <c r="N656"/>
  <c r="J656"/>
  <c r="O656"/>
  <c r="G656"/>
  <c r="K656"/>
  <c r="L657" s="1"/>
  <c r="P656"/>
  <c r="H658"/>
  <c r="L658"/>
  <c r="R658"/>
  <c r="I658"/>
  <c r="N658"/>
  <c r="N980" s="1"/>
  <c r="J658"/>
  <c r="O658"/>
  <c r="G658"/>
  <c r="K658"/>
  <c r="P658"/>
  <c r="Q659" s="1"/>
  <c r="H660"/>
  <c r="H982" s="1"/>
  <c r="L660"/>
  <c r="M661" s="1"/>
  <c r="R660"/>
  <c r="I660"/>
  <c r="N660"/>
  <c r="J660"/>
  <c r="O660"/>
  <c r="G660"/>
  <c r="H661" s="1"/>
  <c r="K660"/>
  <c r="P660"/>
  <c r="Q661" s="1"/>
  <c r="J662"/>
  <c r="K663" s="1"/>
  <c r="O662"/>
  <c r="G662"/>
  <c r="K662"/>
  <c r="P662"/>
  <c r="L662"/>
  <c r="N662"/>
  <c r="H662"/>
  <c r="R662"/>
  <c r="I662"/>
  <c r="J664"/>
  <c r="O664"/>
  <c r="O986" s="1"/>
  <c r="G664"/>
  <c r="G986" s="1"/>
  <c r="K664"/>
  <c r="P664"/>
  <c r="H664"/>
  <c r="R664"/>
  <c r="I664"/>
  <c r="L664"/>
  <c r="M665" s="1"/>
  <c r="N664"/>
  <c r="J666"/>
  <c r="O666"/>
  <c r="G666"/>
  <c r="K666"/>
  <c r="P666"/>
  <c r="Q667" s="1"/>
  <c r="L666"/>
  <c r="N666"/>
  <c r="H666"/>
  <c r="R666"/>
  <c r="I666"/>
  <c r="J668"/>
  <c r="O668"/>
  <c r="G668"/>
  <c r="K668"/>
  <c r="P668"/>
  <c r="Q669" s="1"/>
  <c r="H668"/>
  <c r="R668"/>
  <c r="I668"/>
  <c r="L668"/>
  <c r="M669" s="1"/>
  <c r="N668"/>
  <c r="J670"/>
  <c r="O670"/>
  <c r="G670"/>
  <c r="K670"/>
  <c r="P670"/>
  <c r="Q671" s="1"/>
  <c r="L670"/>
  <c r="N670"/>
  <c r="H670"/>
  <c r="R670"/>
  <c r="I670"/>
  <c r="J672"/>
  <c r="O672"/>
  <c r="G672"/>
  <c r="K672"/>
  <c r="P672"/>
  <c r="Q673" s="1"/>
  <c r="H672"/>
  <c r="R672"/>
  <c r="I672"/>
  <c r="L672"/>
  <c r="M673" s="1"/>
  <c r="N672"/>
  <c r="J674"/>
  <c r="O674"/>
  <c r="G674"/>
  <c r="K674"/>
  <c r="P674"/>
  <c r="Q675" s="1"/>
  <c r="L674"/>
  <c r="M675" s="1"/>
  <c r="N674"/>
  <c r="H674"/>
  <c r="R674"/>
  <c r="I674"/>
  <c r="J676"/>
  <c r="O676"/>
  <c r="G676"/>
  <c r="K676"/>
  <c r="P676"/>
  <c r="H676"/>
  <c r="R676"/>
  <c r="I676"/>
  <c r="L676"/>
  <c r="M677" s="1"/>
  <c r="N676"/>
  <c r="G678"/>
  <c r="K678"/>
  <c r="P678"/>
  <c r="L678"/>
  <c r="M679" s="1"/>
  <c r="H678"/>
  <c r="H1000" s="1"/>
  <c r="N678"/>
  <c r="I678"/>
  <c r="O678"/>
  <c r="J678"/>
  <c r="R678"/>
  <c r="G680"/>
  <c r="G1002" s="1"/>
  <c r="K680"/>
  <c r="P680"/>
  <c r="Q681" s="1"/>
  <c r="H680"/>
  <c r="N680"/>
  <c r="N1002" s="1"/>
  <c r="I680"/>
  <c r="I1002" s="1"/>
  <c r="O680"/>
  <c r="J680"/>
  <c r="R680"/>
  <c r="L680"/>
  <c r="M681" s="1"/>
  <c r="J682"/>
  <c r="J1004" s="1"/>
  <c r="O682"/>
  <c r="G682"/>
  <c r="K682"/>
  <c r="P682"/>
  <c r="Q683" s="1"/>
  <c r="H682"/>
  <c r="L682"/>
  <c r="M683" s="1"/>
  <c r="R682"/>
  <c r="I682"/>
  <c r="N682"/>
  <c r="J684"/>
  <c r="O684"/>
  <c r="G684"/>
  <c r="K684"/>
  <c r="P684"/>
  <c r="Q685" s="1"/>
  <c r="H684"/>
  <c r="H1006" s="1"/>
  <c r="L684"/>
  <c r="L1006" s="1"/>
  <c r="M1007" s="1"/>
  <c r="R684"/>
  <c r="I684"/>
  <c r="N684"/>
  <c r="J686"/>
  <c r="O686"/>
  <c r="G686"/>
  <c r="K686"/>
  <c r="K1008" s="1"/>
  <c r="P686"/>
  <c r="Q687" s="1"/>
  <c r="H686"/>
  <c r="L686"/>
  <c r="M687" s="1"/>
  <c r="R686"/>
  <c r="I686"/>
  <c r="N686"/>
  <c r="J688"/>
  <c r="O688"/>
  <c r="O1010" s="1"/>
  <c r="G688"/>
  <c r="K688"/>
  <c r="P688"/>
  <c r="Q689" s="1"/>
  <c r="H688"/>
  <c r="L688"/>
  <c r="M689" s="1"/>
  <c r="R688"/>
  <c r="I688"/>
  <c r="N688"/>
  <c r="J690"/>
  <c r="O690"/>
  <c r="G690"/>
  <c r="K690"/>
  <c r="L691" s="1"/>
  <c r="P690"/>
  <c r="Q691" s="1"/>
  <c r="H690"/>
  <c r="L690"/>
  <c r="R690"/>
  <c r="I690"/>
  <c r="N690"/>
  <c r="J692"/>
  <c r="O692"/>
  <c r="G692"/>
  <c r="K692"/>
  <c r="P692"/>
  <c r="Q693" s="1"/>
  <c r="H692"/>
  <c r="L692"/>
  <c r="M693" s="1"/>
  <c r="R692"/>
  <c r="I692"/>
  <c r="N692"/>
  <c r="J694"/>
  <c r="O694"/>
  <c r="G694"/>
  <c r="K694"/>
  <c r="P694"/>
  <c r="Q695" s="1"/>
  <c r="H694"/>
  <c r="L694"/>
  <c r="M695" s="1"/>
  <c r="R694"/>
  <c r="I694"/>
  <c r="N694"/>
  <c r="J696"/>
  <c r="K697" s="1"/>
  <c r="O696"/>
  <c r="P697" s="1"/>
  <c r="G696"/>
  <c r="K696"/>
  <c r="L697" s="1"/>
  <c r="P696"/>
  <c r="P1018" s="1"/>
  <c r="Q1019" s="1"/>
  <c r="H696"/>
  <c r="H1018" s="1"/>
  <c r="L696"/>
  <c r="M697" s="1"/>
  <c r="R696"/>
  <c r="I696"/>
  <c r="N696"/>
  <c r="O697" s="1"/>
  <c r="J698"/>
  <c r="O698"/>
  <c r="G698"/>
  <c r="K698"/>
  <c r="P698"/>
  <c r="H698"/>
  <c r="L698"/>
  <c r="M699" s="1"/>
  <c r="R698"/>
  <c r="I698"/>
  <c r="N698"/>
  <c r="J700"/>
  <c r="O700"/>
  <c r="G700"/>
  <c r="K700"/>
  <c r="P700"/>
  <c r="Q701" s="1"/>
  <c r="H700"/>
  <c r="L700"/>
  <c r="M701" s="1"/>
  <c r="R700"/>
  <c r="I700"/>
  <c r="N700"/>
  <c r="J702"/>
  <c r="O702"/>
  <c r="G702"/>
  <c r="K702"/>
  <c r="P702"/>
  <c r="Q703" s="1"/>
  <c r="H702"/>
  <c r="L702"/>
  <c r="R702"/>
  <c r="I702"/>
  <c r="N702"/>
  <c r="H704"/>
  <c r="H1026" s="1"/>
  <c r="L704"/>
  <c r="M705" s="1"/>
  <c r="R704"/>
  <c r="I704"/>
  <c r="N704"/>
  <c r="J704"/>
  <c r="O704"/>
  <c r="G704"/>
  <c r="K704"/>
  <c r="P704"/>
  <c r="Q705" s="1"/>
  <c r="H706"/>
  <c r="L706"/>
  <c r="R706"/>
  <c r="I706"/>
  <c r="N706"/>
  <c r="J706"/>
  <c r="O706"/>
  <c r="G706"/>
  <c r="K706"/>
  <c r="P706"/>
  <c r="H708"/>
  <c r="L708"/>
  <c r="M709" s="1"/>
  <c r="R708"/>
  <c r="I708"/>
  <c r="N708"/>
  <c r="J708"/>
  <c r="O708"/>
  <c r="G708"/>
  <c r="K708"/>
  <c r="P708"/>
  <c r="H710"/>
  <c r="H1032" s="1"/>
  <c r="L710"/>
  <c r="R710"/>
  <c r="I710"/>
  <c r="N710"/>
  <c r="J710"/>
  <c r="O710"/>
  <c r="G710"/>
  <c r="G1032" s="1"/>
  <c r="K710"/>
  <c r="L711" s="1"/>
  <c r="P710"/>
  <c r="H712"/>
  <c r="H1034" s="1"/>
  <c r="L712"/>
  <c r="M713" s="1"/>
  <c r="R712"/>
  <c r="I712"/>
  <c r="N712"/>
  <c r="O713" s="1"/>
  <c r="J712"/>
  <c r="O712"/>
  <c r="O1034" s="1"/>
  <c r="G712"/>
  <c r="K712"/>
  <c r="P712"/>
  <c r="Q713" s="1"/>
  <c r="H714"/>
  <c r="L714"/>
  <c r="R714"/>
  <c r="I714"/>
  <c r="I1036" s="1"/>
  <c r="N714"/>
  <c r="J714"/>
  <c r="O714"/>
  <c r="G714"/>
  <c r="K714"/>
  <c r="P714"/>
  <c r="Q715" s="1"/>
  <c r="H716"/>
  <c r="L716"/>
  <c r="M717" s="1"/>
  <c r="R716"/>
  <c r="I716"/>
  <c r="N716"/>
  <c r="J716"/>
  <c r="O716"/>
  <c r="G716"/>
  <c r="K716"/>
  <c r="P716"/>
  <c r="J718"/>
  <c r="O718"/>
  <c r="G718"/>
  <c r="K718"/>
  <c r="P718"/>
  <c r="Q719" s="1"/>
  <c r="H718"/>
  <c r="L718"/>
  <c r="M719" s="1"/>
  <c r="R718"/>
  <c r="I718"/>
  <c r="N718"/>
  <c r="J720"/>
  <c r="O720"/>
  <c r="G720"/>
  <c r="K720"/>
  <c r="P720"/>
  <c r="H720"/>
  <c r="L720"/>
  <c r="M721" s="1"/>
  <c r="R720"/>
  <c r="I720"/>
  <c r="N720"/>
  <c r="J722"/>
  <c r="K723" s="1"/>
  <c r="O722"/>
  <c r="G722"/>
  <c r="K722"/>
  <c r="K1044" s="1"/>
  <c r="L1045" s="1"/>
  <c r="P722"/>
  <c r="Q723" s="1"/>
  <c r="H722"/>
  <c r="L722"/>
  <c r="M723" s="1"/>
  <c r="R722"/>
  <c r="I722"/>
  <c r="I1044" s="1"/>
  <c r="J1045" s="1"/>
  <c r="N722"/>
  <c r="J724"/>
  <c r="O724"/>
  <c r="G724"/>
  <c r="K724"/>
  <c r="P724"/>
  <c r="Q725" s="1"/>
  <c r="H724"/>
  <c r="H1046" s="1"/>
  <c r="L724"/>
  <c r="L1046" s="1"/>
  <c r="M1047" s="1"/>
  <c r="R724"/>
  <c r="I724"/>
  <c r="N724"/>
  <c r="J726"/>
  <c r="O726"/>
  <c r="G726"/>
  <c r="K726"/>
  <c r="K1048" s="1"/>
  <c r="P726"/>
  <c r="Q727" s="1"/>
  <c r="H726"/>
  <c r="L726"/>
  <c r="M727" s="1"/>
  <c r="R726"/>
  <c r="I726"/>
  <c r="J727" s="1"/>
  <c r="N726"/>
  <c r="J728"/>
  <c r="J1050" s="1"/>
  <c r="O728"/>
  <c r="G728"/>
  <c r="K728"/>
  <c r="P728"/>
  <c r="Q729" s="1"/>
  <c r="H728"/>
  <c r="L728"/>
  <c r="R728"/>
  <c r="I728"/>
  <c r="N728"/>
  <c r="J730"/>
  <c r="O730"/>
  <c r="G730"/>
  <c r="K730"/>
  <c r="P730"/>
  <c r="Q731" s="1"/>
  <c r="H730"/>
  <c r="L730"/>
  <c r="M731" s="1"/>
  <c r="R730"/>
  <c r="I730"/>
  <c r="J731" s="1"/>
  <c r="N730"/>
  <c r="J732"/>
  <c r="O732"/>
  <c r="G732"/>
  <c r="K732"/>
  <c r="P732"/>
  <c r="Q733" s="1"/>
  <c r="H732"/>
  <c r="L732"/>
  <c r="M733" s="1"/>
  <c r="R732"/>
  <c r="I732"/>
  <c r="N732"/>
  <c r="J734"/>
  <c r="O734"/>
  <c r="G734"/>
  <c r="K734"/>
  <c r="P734"/>
  <c r="H734"/>
  <c r="L734"/>
  <c r="M735" s="1"/>
  <c r="R734"/>
  <c r="I734"/>
  <c r="N734"/>
  <c r="J736"/>
  <c r="O736"/>
  <c r="G736"/>
  <c r="K736"/>
  <c r="P736"/>
  <c r="Q737" s="1"/>
  <c r="H736"/>
  <c r="L736"/>
  <c r="M737" s="1"/>
  <c r="R736"/>
  <c r="I736"/>
  <c r="J737" s="1"/>
  <c r="N736"/>
  <c r="J738"/>
  <c r="J1060" s="1"/>
  <c r="O738"/>
  <c r="P739" s="1"/>
  <c r="G738"/>
  <c r="K738"/>
  <c r="K1060" s="1"/>
  <c r="P738"/>
  <c r="Q739" s="1"/>
  <c r="H738"/>
  <c r="L738"/>
  <c r="M739" s="1"/>
  <c r="R738"/>
  <c r="I738"/>
  <c r="N738"/>
  <c r="J740"/>
  <c r="O740"/>
  <c r="G740"/>
  <c r="K740"/>
  <c r="P740"/>
  <c r="Q741" s="1"/>
  <c r="H740"/>
  <c r="L740"/>
  <c r="M741" s="1"/>
  <c r="R740"/>
  <c r="I740"/>
  <c r="J741" s="1"/>
  <c r="N740"/>
  <c r="J742"/>
  <c r="O742"/>
  <c r="G742"/>
  <c r="K742"/>
  <c r="L743" s="1"/>
  <c r="P742"/>
  <c r="Q743" s="1"/>
  <c r="H742"/>
  <c r="L742"/>
  <c r="M743" s="1"/>
  <c r="R742"/>
  <c r="I742"/>
  <c r="N742"/>
  <c r="I744"/>
  <c r="N744"/>
  <c r="G744"/>
  <c r="L744"/>
  <c r="M745" s="1"/>
  <c r="H744"/>
  <c r="H1066" s="1"/>
  <c r="O744"/>
  <c r="O1066" s="1"/>
  <c r="J744"/>
  <c r="P744"/>
  <c r="K744"/>
  <c r="R744"/>
  <c r="I746"/>
  <c r="J747" s="1"/>
  <c r="N746"/>
  <c r="H746"/>
  <c r="O746"/>
  <c r="O1068" s="1"/>
  <c r="J746"/>
  <c r="P746"/>
  <c r="K746"/>
  <c r="R746"/>
  <c r="G746"/>
  <c r="L746"/>
  <c r="M747" s="1"/>
  <c r="I748"/>
  <c r="N748"/>
  <c r="J748"/>
  <c r="P748"/>
  <c r="Q749" s="1"/>
  <c r="K748"/>
  <c r="R748"/>
  <c r="G748"/>
  <c r="L748"/>
  <c r="M749" s="1"/>
  <c r="H748"/>
  <c r="H1070" s="1"/>
  <c r="O748"/>
  <c r="I750"/>
  <c r="N750"/>
  <c r="K750"/>
  <c r="K1072" s="1"/>
  <c r="R750"/>
  <c r="G750"/>
  <c r="L750"/>
  <c r="M751" s="1"/>
  <c r="H750"/>
  <c r="O750"/>
  <c r="J750"/>
  <c r="P750"/>
  <c r="Q751" s="1"/>
  <c r="J752"/>
  <c r="O752"/>
  <c r="G752"/>
  <c r="H753" s="1"/>
  <c r="K752"/>
  <c r="P752"/>
  <c r="Q753" s="1"/>
  <c r="H752"/>
  <c r="L752"/>
  <c r="M753" s="1"/>
  <c r="R752"/>
  <c r="I752"/>
  <c r="N752"/>
  <c r="I754"/>
  <c r="N754"/>
  <c r="K754"/>
  <c r="R754"/>
  <c r="G754"/>
  <c r="G1076" s="1"/>
  <c r="L754"/>
  <c r="H754"/>
  <c r="O754"/>
  <c r="J754"/>
  <c r="P754"/>
  <c r="Q755" s="1"/>
  <c r="I756"/>
  <c r="N756"/>
  <c r="O757" s="1"/>
  <c r="G756"/>
  <c r="L756"/>
  <c r="H756"/>
  <c r="O756"/>
  <c r="J756"/>
  <c r="P756"/>
  <c r="Q757" s="1"/>
  <c r="K756"/>
  <c r="R756"/>
  <c r="I758"/>
  <c r="N758"/>
  <c r="H758"/>
  <c r="O758"/>
  <c r="J758"/>
  <c r="P758"/>
  <c r="K758"/>
  <c r="R758"/>
  <c r="G758"/>
  <c r="L758"/>
  <c r="I760"/>
  <c r="N760"/>
  <c r="N1082" s="1"/>
  <c r="J760"/>
  <c r="P760"/>
  <c r="Q761" s="1"/>
  <c r="K760"/>
  <c r="R760"/>
  <c r="G760"/>
  <c r="L760"/>
  <c r="M761" s="1"/>
  <c r="H760"/>
  <c r="O760"/>
  <c r="I762"/>
  <c r="I1084" s="1"/>
  <c r="N762"/>
  <c r="K762"/>
  <c r="R762"/>
  <c r="G762"/>
  <c r="L762"/>
  <c r="H762"/>
  <c r="O762"/>
  <c r="J762"/>
  <c r="P762"/>
  <c r="Q763" s="1"/>
  <c r="I764"/>
  <c r="J765" s="1"/>
  <c r="N764"/>
  <c r="K764"/>
  <c r="L765" s="1"/>
  <c r="R764"/>
  <c r="G764"/>
  <c r="L764"/>
  <c r="M765" s="1"/>
  <c r="H764"/>
  <c r="O764"/>
  <c r="J764"/>
  <c r="K765" s="1"/>
  <c r="P764"/>
  <c r="Q765" s="1"/>
  <c r="I766"/>
  <c r="N766"/>
  <c r="G766"/>
  <c r="L766"/>
  <c r="M767" s="1"/>
  <c r="H766"/>
  <c r="I767" s="1"/>
  <c r="O766"/>
  <c r="J766"/>
  <c r="J1088" s="1"/>
  <c r="P766"/>
  <c r="Q767" s="1"/>
  <c r="K766"/>
  <c r="L767" s="1"/>
  <c r="R766"/>
  <c r="I768"/>
  <c r="N768"/>
  <c r="H768"/>
  <c r="O768"/>
  <c r="J768"/>
  <c r="J1090" s="1"/>
  <c r="P768"/>
  <c r="Q769" s="1"/>
  <c r="K768"/>
  <c r="K1090" s="1"/>
  <c r="R768"/>
  <c r="G768"/>
  <c r="L768"/>
  <c r="I770"/>
  <c r="N770"/>
  <c r="J770"/>
  <c r="P770"/>
  <c r="Q771" s="1"/>
  <c r="K770"/>
  <c r="R770"/>
  <c r="G770"/>
  <c r="L770"/>
  <c r="H770"/>
  <c r="O770"/>
  <c r="I772"/>
  <c r="N772"/>
  <c r="N1094" s="1"/>
  <c r="K772"/>
  <c r="K1094" s="1"/>
  <c r="R772"/>
  <c r="G772"/>
  <c r="L772"/>
  <c r="H772"/>
  <c r="O772"/>
  <c r="J772"/>
  <c r="P772"/>
  <c r="Q773" s="1"/>
  <c r="I774"/>
  <c r="N774"/>
  <c r="G774"/>
  <c r="L774"/>
  <c r="M775" s="1"/>
  <c r="H774"/>
  <c r="O774"/>
  <c r="J774"/>
  <c r="P774"/>
  <c r="K774"/>
  <c r="R774"/>
  <c r="I776"/>
  <c r="N776"/>
  <c r="H776"/>
  <c r="H1098" s="1"/>
  <c r="O776"/>
  <c r="J776"/>
  <c r="P776"/>
  <c r="Q777" s="1"/>
  <c r="K776"/>
  <c r="R776"/>
  <c r="G776"/>
  <c r="L776"/>
  <c r="M777" s="1"/>
  <c r="I778"/>
  <c r="N778"/>
  <c r="J778"/>
  <c r="P778"/>
  <c r="K778"/>
  <c r="R778"/>
  <c r="G778"/>
  <c r="L778"/>
  <c r="H778"/>
  <c r="O778"/>
  <c r="H780"/>
  <c r="L780"/>
  <c r="M781" s="1"/>
  <c r="R780"/>
  <c r="I780"/>
  <c r="N780"/>
  <c r="J780"/>
  <c r="K780"/>
  <c r="O780"/>
  <c r="G780"/>
  <c r="P780"/>
  <c r="Q781" s="1"/>
  <c r="I782"/>
  <c r="N782"/>
  <c r="J782"/>
  <c r="P782"/>
  <c r="Q783" s="1"/>
  <c r="K782"/>
  <c r="R782"/>
  <c r="G782"/>
  <c r="L782"/>
  <c r="M783" s="1"/>
  <c r="H782"/>
  <c r="O782"/>
  <c r="I784"/>
  <c r="N784"/>
  <c r="K784"/>
  <c r="R784"/>
  <c r="G784"/>
  <c r="L784"/>
  <c r="H784"/>
  <c r="O784"/>
  <c r="J784"/>
  <c r="P784"/>
  <c r="Q785" s="1"/>
  <c r="I786"/>
  <c r="N786"/>
  <c r="G786"/>
  <c r="L786"/>
  <c r="M787" s="1"/>
  <c r="H786"/>
  <c r="H1108" s="1"/>
  <c r="O786"/>
  <c r="J786"/>
  <c r="P786"/>
  <c r="Q787" s="1"/>
  <c r="K786"/>
  <c r="R786"/>
  <c r="I788"/>
  <c r="N788"/>
  <c r="H788"/>
  <c r="O788"/>
  <c r="J788"/>
  <c r="P788"/>
  <c r="Q789" s="1"/>
  <c r="K788"/>
  <c r="R788"/>
  <c r="G788"/>
  <c r="L788"/>
  <c r="M789" s="1"/>
  <c r="I790"/>
  <c r="I1112" s="1"/>
  <c r="N790"/>
  <c r="J790"/>
  <c r="P790"/>
  <c r="Q791" s="1"/>
  <c r="K790"/>
  <c r="R790"/>
  <c r="G790"/>
  <c r="L790"/>
  <c r="H790"/>
  <c r="O790"/>
  <c r="I792"/>
  <c r="N792"/>
  <c r="K792"/>
  <c r="L793" s="1"/>
  <c r="R792"/>
  <c r="G792"/>
  <c r="L792"/>
  <c r="M793" s="1"/>
  <c r="H792"/>
  <c r="O792"/>
  <c r="J792"/>
  <c r="K793" s="1"/>
  <c r="P792"/>
  <c r="I794"/>
  <c r="N794"/>
  <c r="G794"/>
  <c r="L794"/>
  <c r="M795" s="1"/>
  <c r="H794"/>
  <c r="O794"/>
  <c r="J794"/>
  <c r="P794"/>
  <c r="Q795" s="1"/>
  <c r="K794"/>
  <c r="R794"/>
  <c r="I796"/>
  <c r="N796"/>
  <c r="H796"/>
  <c r="I797" s="1"/>
  <c r="O796"/>
  <c r="O1118" s="1"/>
  <c r="J796"/>
  <c r="P796"/>
  <c r="Q797" s="1"/>
  <c r="K796"/>
  <c r="R796"/>
  <c r="G796"/>
  <c r="L796"/>
  <c r="M797" s="1"/>
  <c r="I798"/>
  <c r="N798"/>
  <c r="J798"/>
  <c r="P798"/>
  <c r="Q799" s="1"/>
  <c r="K798"/>
  <c r="R798"/>
  <c r="G798"/>
  <c r="L798"/>
  <c r="M799" s="1"/>
  <c r="H798"/>
  <c r="O798"/>
  <c r="H800"/>
  <c r="L800"/>
  <c r="M801" s="1"/>
  <c r="R800"/>
  <c r="I800"/>
  <c r="N800"/>
  <c r="J800"/>
  <c r="O800"/>
  <c r="G800"/>
  <c r="K800"/>
  <c r="P800"/>
  <c r="Q801" s="1"/>
  <c r="H802"/>
  <c r="L802"/>
  <c r="M803" s="1"/>
  <c r="R802"/>
  <c r="I802"/>
  <c r="N802"/>
  <c r="J802"/>
  <c r="O802"/>
  <c r="G802"/>
  <c r="K802"/>
  <c r="P802"/>
  <c r="H804"/>
  <c r="L804"/>
  <c r="M805" s="1"/>
  <c r="R804"/>
  <c r="I804"/>
  <c r="N804"/>
  <c r="J804"/>
  <c r="O804"/>
  <c r="G804"/>
  <c r="G1126" s="1"/>
  <c r="K804"/>
  <c r="P804"/>
  <c r="Q805" s="1"/>
  <c r="H806"/>
  <c r="L806"/>
  <c r="M807" s="1"/>
  <c r="R806"/>
  <c r="I806"/>
  <c r="N806"/>
  <c r="O807" s="1"/>
  <c r="J806"/>
  <c r="O806"/>
  <c r="P807" s="1"/>
  <c r="G806"/>
  <c r="K806"/>
  <c r="L807" s="1"/>
  <c r="P806"/>
  <c r="Q807" s="1"/>
  <c r="R793"/>
  <c r="R795"/>
  <c r="R797"/>
  <c r="R799"/>
  <c r="R801"/>
  <c r="R803"/>
  <c r="R805"/>
  <c r="R807"/>
  <c r="I488"/>
  <c r="N488"/>
  <c r="G488"/>
  <c r="L488"/>
  <c r="H488"/>
  <c r="O488"/>
  <c r="J488"/>
  <c r="P488"/>
  <c r="K488"/>
  <c r="R488"/>
  <c r="R491"/>
  <c r="I496"/>
  <c r="N496"/>
  <c r="H496"/>
  <c r="O496"/>
  <c r="J496"/>
  <c r="P496"/>
  <c r="K496"/>
  <c r="R496"/>
  <c r="G496"/>
  <c r="L496"/>
  <c r="R499"/>
  <c r="I504"/>
  <c r="N504"/>
  <c r="H504"/>
  <c r="O504"/>
  <c r="J504"/>
  <c r="P504"/>
  <c r="K504"/>
  <c r="R504"/>
  <c r="G504"/>
  <c r="L504"/>
  <c r="I486"/>
  <c r="N486"/>
  <c r="K486"/>
  <c r="R486"/>
  <c r="G486"/>
  <c r="L486"/>
  <c r="H486"/>
  <c r="O486"/>
  <c r="J486"/>
  <c r="P486"/>
  <c r="R489"/>
  <c r="H494"/>
  <c r="I494"/>
  <c r="N494"/>
  <c r="L494"/>
  <c r="G494"/>
  <c r="O494"/>
  <c r="J494"/>
  <c r="P494"/>
  <c r="K494"/>
  <c r="R494"/>
  <c r="R497"/>
  <c r="I502"/>
  <c r="N502"/>
  <c r="G502"/>
  <c r="L502"/>
  <c r="H502"/>
  <c r="O502"/>
  <c r="J502"/>
  <c r="P502"/>
  <c r="K502"/>
  <c r="R502"/>
  <c r="R505"/>
  <c r="R487"/>
  <c r="I492"/>
  <c r="N492"/>
  <c r="J492"/>
  <c r="P492"/>
  <c r="K492"/>
  <c r="R492"/>
  <c r="G492"/>
  <c r="L492"/>
  <c r="H492"/>
  <c r="O492"/>
  <c r="R495"/>
  <c r="I500"/>
  <c r="N500"/>
  <c r="K500"/>
  <c r="R500"/>
  <c r="G500"/>
  <c r="L500"/>
  <c r="H500"/>
  <c r="O500"/>
  <c r="J500"/>
  <c r="P500"/>
  <c r="R503"/>
  <c r="I490"/>
  <c r="N490"/>
  <c r="H490"/>
  <c r="O490"/>
  <c r="J490"/>
  <c r="P490"/>
  <c r="K490"/>
  <c r="R490"/>
  <c r="G490"/>
  <c r="L490"/>
  <c r="R493"/>
  <c r="I498"/>
  <c r="N498"/>
  <c r="J498"/>
  <c r="P498"/>
  <c r="K498"/>
  <c r="R498"/>
  <c r="G498"/>
  <c r="L498"/>
  <c r="H498"/>
  <c r="O498"/>
  <c r="R501"/>
  <c r="H812"/>
  <c r="I813" s="1"/>
  <c r="L812"/>
  <c r="M813" s="1"/>
  <c r="I812"/>
  <c r="J813" s="1"/>
  <c r="J812"/>
  <c r="K813" s="1"/>
  <c r="O812"/>
  <c r="P813" s="1"/>
  <c r="G812"/>
  <c r="H813" s="1"/>
  <c r="K812"/>
  <c r="L813" s="1"/>
  <c r="P812"/>
  <c r="Q813" s="1"/>
  <c r="N812"/>
  <c r="O813" s="1"/>
  <c r="R812"/>
  <c r="H818"/>
  <c r="L818"/>
  <c r="M819" s="1"/>
  <c r="R818"/>
  <c r="I818"/>
  <c r="J819" s="1"/>
  <c r="N818"/>
  <c r="O819" s="1"/>
  <c r="J818"/>
  <c r="K819" s="1"/>
  <c r="O818"/>
  <c r="P819" s="1"/>
  <c r="G818"/>
  <c r="H819" s="1"/>
  <c r="K818"/>
  <c r="L819" s="1"/>
  <c r="P818"/>
  <c r="Q819" s="1"/>
  <c r="H822"/>
  <c r="I823" s="1"/>
  <c r="L822"/>
  <c r="M823" s="1"/>
  <c r="R822"/>
  <c r="I822"/>
  <c r="J823" s="1"/>
  <c r="N822"/>
  <c r="O823" s="1"/>
  <c r="J822"/>
  <c r="K823" s="1"/>
  <c r="O822"/>
  <c r="P823" s="1"/>
  <c r="G822"/>
  <c r="H823" s="1"/>
  <c r="K822"/>
  <c r="L823" s="1"/>
  <c r="P822"/>
  <c r="Q823" s="1"/>
  <c r="H824"/>
  <c r="I825" s="1"/>
  <c r="L824"/>
  <c r="M825" s="1"/>
  <c r="R824"/>
  <c r="I824"/>
  <c r="J825" s="1"/>
  <c r="N824"/>
  <c r="J824"/>
  <c r="K825" s="1"/>
  <c r="O824"/>
  <c r="P825" s="1"/>
  <c r="G824"/>
  <c r="K824"/>
  <c r="L825" s="1"/>
  <c r="P824"/>
  <c r="Q825" s="1"/>
  <c r="H826"/>
  <c r="I827" s="1"/>
  <c r="L826"/>
  <c r="M827" s="1"/>
  <c r="R826"/>
  <c r="I826"/>
  <c r="J827" s="1"/>
  <c r="N826"/>
  <c r="O827" s="1"/>
  <c r="J826"/>
  <c r="K827" s="1"/>
  <c r="O826"/>
  <c r="P827" s="1"/>
  <c r="G826"/>
  <c r="H827" s="1"/>
  <c r="K826"/>
  <c r="L827" s="1"/>
  <c r="P826"/>
  <c r="Q827" s="1"/>
  <c r="H808"/>
  <c r="I809" s="1"/>
  <c r="L808"/>
  <c r="M809" s="1"/>
  <c r="R808"/>
  <c r="I808"/>
  <c r="J809" s="1"/>
  <c r="N808"/>
  <c r="O809" s="1"/>
  <c r="J808"/>
  <c r="K809" s="1"/>
  <c r="O808"/>
  <c r="P809" s="1"/>
  <c r="G808"/>
  <c r="H809" s="1"/>
  <c r="K808"/>
  <c r="P808"/>
  <c r="Q809" s="1"/>
  <c r="H810"/>
  <c r="I811" s="1"/>
  <c r="L810"/>
  <c r="M811" s="1"/>
  <c r="R810"/>
  <c r="I810"/>
  <c r="J811" s="1"/>
  <c r="N810"/>
  <c r="O811" s="1"/>
  <c r="J810"/>
  <c r="K811" s="1"/>
  <c r="O810"/>
  <c r="P811" s="1"/>
  <c r="G810"/>
  <c r="K810"/>
  <c r="L811" s="1"/>
  <c r="P810"/>
  <c r="Q811" s="1"/>
  <c r="R813"/>
  <c r="R815"/>
  <c r="R817"/>
  <c r="R821"/>
  <c r="R823"/>
  <c r="R825"/>
  <c r="R827"/>
  <c r="H814"/>
  <c r="I815" s="1"/>
  <c r="L814"/>
  <c r="M815" s="1"/>
  <c r="R814"/>
  <c r="I814"/>
  <c r="J815" s="1"/>
  <c r="N814"/>
  <c r="O815" s="1"/>
  <c r="J814"/>
  <c r="K815" s="1"/>
  <c r="O814"/>
  <c r="P815" s="1"/>
  <c r="G814"/>
  <c r="H815" s="1"/>
  <c r="K814"/>
  <c r="L815" s="1"/>
  <c r="P814"/>
  <c r="Q815" s="1"/>
  <c r="H816"/>
  <c r="I817" s="1"/>
  <c r="L816"/>
  <c r="M817" s="1"/>
  <c r="R816"/>
  <c r="I816"/>
  <c r="J817" s="1"/>
  <c r="N816"/>
  <c r="O817" s="1"/>
  <c r="J816"/>
  <c r="K817" s="1"/>
  <c r="O816"/>
  <c r="P817" s="1"/>
  <c r="G816"/>
  <c r="H817" s="1"/>
  <c r="K816"/>
  <c r="L817" s="1"/>
  <c r="P816"/>
  <c r="Q817" s="1"/>
  <c r="H820"/>
  <c r="I821" s="1"/>
  <c r="L820"/>
  <c r="M821" s="1"/>
  <c r="R820"/>
  <c r="I820"/>
  <c r="J821" s="1"/>
  <c r="N820"/>
  <c r="O821" s="1"/>
  <c r="J820"/>
  <c r="K821" s="1"/>
  <c r="O820"/>
  <c r="P821" s="1"/>
  <c r="G820"/>
  <c r="H821" s="1"/>
  <c r="K820"/>
  <c r="L821" s="1"/>
  <c r="P820"/>
  <c r="Q821" s="1"/>
  <c r="R809"/>
  <c r="R811"/>
  <c r="R819"/>
  <c r="R1223"/>
  <c r="R1159"/>
  <c r="R1229"/>
  <c r="R1238"/>
  <c r="R1237"/>
  <c r="S311"/>
  <c r="E514"/>
  <c r="E836" s="1"/>
  <c r="E534"/>
  <c r="E856" s="1"/>
  <c r="E518"/>
  <c r="E840" s="1"/>
  <c r="E542"/>
  <c r="E864" s="1"/>
  <c r="E526"/>
  <c r="E848" s="1"/>
  <c r="E538"/>
  <c r="E860" s="1"/>
  <c r="E530"/>
  <c r="E852" s="1"/>
  <c r="E522"/>
  <c r="E844" s="1"/>
  <c r="E546"/>
  <c r="E868" s="1"/>
  <c r="E540"/>
  <c r="E862" s="1"/>
  <c r="E536"/>
  <c r="E858" s="1"/>
  <c r="E532"/>
  <c r="E854" s="1"/>
  <c r="E528"/>
  <c r="E850" s="1"/>
  <c r="E524"/>
  <c r="E846" s="1"/>
  <c r="E520"/>
  <c r="E842" s="1"/>
  <c r="E516"/>
  <c r="E838" s="1"/>
  <c r="E544"/>
  <c r="E866" s="1"/>
  <c r="E556"/>
  <c r="E878" s="1"/>
  <c r="E564"/>
  <c r="E886" s="1"/>
  <c r="E548"/>
  <c r="E870" s="1"/>
  <c r="E554"/>
  <c r="E876" s="1"/>
  <c r="E562"/>
  <c r="E884" s="1"/>
  <c r="E560"/>
  <c r="E882" s="1"/>
  <c r="E552"/>
  <c r="E874" s="1"/>
  <c r="E550"/>
  <c r="E872" s="1"/>
  <c r="E558"/>
  <c r="E880" s="1"/>
  <c r="E566"/>
  <c r="E888" s="1"/>
  <c r="E568"/>
  <c r="E890" s="1"/>
  <c r="E570"/>
  <c r="E892" s="1"/>
  <c r="E576"/>
  <c r="E898" s="1"/>
  <c r="E584"/>
  <c r="E906" s="1"/>
  <c r="E592"/>
  <c r="E914" s="1"/>
  <c r="E600"/>
  <c r="E922" s="1"/>
  <c r="E608"/>
  <c r="E930" s="1"/>
  <c r="E616"/>
  <c r="E938" s="1"/>
  <c r="E624"/>
  <c r="E946" s="1"/>
  <c r="E640"/>
  <c r="E962" s="1"/>
  <c r="E650"/>
  <c r="E972" s="1"/>
  <c r="E658"/>
  <c r="E980" s="1"/>
  <c r="E666"/>
  <c r="E988" s="1"/>
  <c r="E674"/>
  <c r="E996" s="1"/>
  <c r="E682"/>
  <c r="E1004" s="1"/>
  <c r="E690"/>
  <c r="E1012" s="1"/>
  <c r="E698"/>
  <c r="E1020" s="1"/>
  <c r="E706"/>
  <c r="E1028" s="1"/>
  <c r="E714"/>
  <c r="E1036" s="1"/>
  <c r="E722"/>
  <c r="E1044" s="1"/>
  <c r="E730"/>
  <c r="E1052" s="1"/>
  <c r="E738"/>
  <c r="E1060" s="1"/>
  <c r="E746"/>
  <c r="E1068" s="1"/>
  <c r="E754"/>
  <c r="E1076" s="1"/>
  <c r="E762"/>
  <c r="E1084" s="1"/>
  <c r="E574"/>
  <c r="E896" s="1"/>
  <c r="E582"/>
  <c r="E904" s="1"/>
  <c r="E590"/>
  <c r="E912" s="1"/>
  <c r="E598"/>
  <c r="E920" s="1"/>
  <c r="E606"/>
  <c r="E928" s="1"/>
  <c r="E614"/>
  <c r="E936" s="1"/>
  <c r="E622"/>
  <c r="E944" s="1"/>
  <c r="E630"/>
  <c r="E952" s="1"/>
  <c r="E638"/>
  <c r="E960" s="1"/>
  <c r="E646"/>
  <c r="E968" s="1"/>
  <c r="E656"/>
  <c r="E978" s="1"/>
  <c r="E664"/>
  <c r="E986" s="1"/>
  <c r="E672"/>
  <c r="E994" s="1"/>
  <c r="E680"/>
  <c r="E1002" s="1"/>
  <c r="E688"/>
  <c r="E1010" s="1"/>
  <c r="E696"/>
  <c r="E1018" s="1"/>
  <c r="E704"/>
  <c r="E1026" s="1"/>
  <c r="E712"/>
  <c r="E1034" s="1"/>
  <c r="E720"/>
  <c r="E1042" s="1"/>
  <c r="E728"/>
  <c r="E1050" s="1"/>
  <c r="E736"/>
  <c r="E1058" s="1"/>
  <c r="E744"/>
  <c r="E1066" s="1"/>
  <c r="E752"/>
  <c r="E1074" s="1"/>
  <c r="E760"/>
  <c r="E1082" s="1"/>
  <c r="E572"/>
  <c r="E894" s="1"/>
  <c r="E580"/>
  <c r="E902" s="1"/>
  <c r="E588"/>
  <c r="E910" s="1"/>
  <c r="E596"/>
  <c r="E918" s="1"/>
  <c r="E604"/>
  <c r="E926" s="1"/>
  <c r="E612"/>
  <c r="E934" s="1"/>
  <c r="E620"/>
  <c r="E942" s="1"/>
  <c r="E628"/>
  <c r="E950" s="1"/>
  <c r="E636"/>
  <c r="E958" s="1"/>
  <c r="E644"/>
  <c r="E966" s="1"/>
  <c r="E654"/>
  <c r="E976" s="1"/>
  <c r="E662"/>
  <c r="E984" s="1"/>
  <c r="E670"/>
  <c r="E992" s="1"/>
  <c r="E678"/>
  <c r="E1000" s="1"/>
  <c r="E686"/>
  <c r="E1008" s="1"/>
  <c r="E694"/>
  <c r="E1016" s="1"/>
  <c r="E702"/>
  <c r="E1024" s="1"/>
  <c r="E710"/>
  <c r="E1032" s="1"/>
  <c r="E718"/>
  <c r="E1040" s="1"/>
  <c r="E726"/>
  <c r="E1048" s="1"/>
  <c r="E734"/>
  <c r="E1056" s="1"/>
  <c r="E742"/>
  <c r="E1064" s="1"/>
  <c r="E750"/>
  <c r="E1072" s="1"/>
  <c r="E758"/>
  <c r="E1080" s="1"/>
  <c r="E578"/>
  <c r="E900" s="1"/>
  <c r="E586"/>
  <c r="E908" s="1"/>
  <c r="E594"/>
  <c r="E916" s="1"/>
  <c r="E602"/>
  <c r="E924" s="1"/>
  <c r="E610"/>
  <c r="E932" s="1"/>
  <c r="E618"/>
  <c r="E940" s="1"/>
  <c r="E626"/>
  <c r="E948" s="1"/>
  <c r="E634"/>
  <c r="E956" s="1"/>
  <c r="E642"/>
  <c r="E964" s="1"/>
  <c r="E652"/>
  <c r="E974" s="1"/>
  <c r="E660"/>
  <c r="E982" s="1"/>
  <c r="E668"/>
  <c r="E990" s="1"/>
  <c r="E676"/>
  <c r="E998" s="1"/>
  <c r="E684"/>
  <c r="E1006" s="1"/>
  <c r="E692"/>
  <c r="E1014" s="1"/>
  <c r="E700"/>
  <c r="E1022" s="1"/>
  <c r="E708"/>
  <c r="E1030" s="1"/>
  <c r="E716"/>
  <c r="E1038" s="1"/>
  <c r="E724"/>
  <c r="E1046" s="1"/>
  <c r="E732"/>
  <c r="E1054" s="1"/>
  <c r="E740"/>
  <c r="E1062" s="1"/>
  <c r="E748"/>
  <c r="E1070" s="1"/>
  <c r="E756"/>
  <c r="E1078" s="1"/>
  <c r="E764"/>
  <c r="E1086" s="1"/>
  <c r="E768"/>
  <c r="E1090" s="1"/>
  <c r="E776"/>
  <c r="E1098" s="1"/>
  <c r="E784"/>
  <c r="E1106" s="1"/>
  <c r="E792"/>
  <c r="E1114" s="1"/>
  <c r="E800"/>
  <c r="E1122" s="1"/>
  <c r="E766"/>
  <c r="E1088" s="1"/>
  <c r="E774"/>
  <c r="E1096" s="1"/>
  <c r="E782"/>
  <c r="E1104" s="1"/>
  <c r="E790"/>
  <c r="E1112" s="1"/>
  <c r="E798"/>
  <c r="E1120" s="1"/>
  <c r="E806"/>
  <c r="E1128" s="1"/>
  <c r="E772"/>
  <c r="E1094" s="1"/>
  <c r="E780"/>
  <c r="E1102" s="1"/>
  <c r="E788"/>
  <c r="E1110" s="1"/>
  <c r="E796"/>
  <c r="E1118" s="1"/>
  <c r="E804"/>
  <c r="E1126" s="1"/>
  <c r="E770"/>
  <c r="E1092" s="1"/>
  <c r="E778"/>
  <c r="E1100" s="1"/>
  <c r="E786"/>
  <c r="E1108" s="1"/>
  <c r="E794"/>
  <c r="E1116" s="1"/>
  <c r="E802"/>
  <c r="E1124" s="1"/>
  <c r="E648"/>
  <c r="E970" s="1"/>
  <c r="E810"/>
  <c r="E1132" s="1"/>
  <c r="E818"/>
  <c r="E1140" s="1"/>
  <c r="E826"/>
  <c r="E1148" s="1"/>
  <c r="E808"/>
  <c r="E1130" s="1"/>
  <c r="E816"/>
  <c r="E1138" s="1"/>
  <c r="E824"/>
  <c r="E1146" s="1"/>
  <c r="E814"/>
  <c r="E1136" s="1"/>
  <c r="E822"/>
  <c r="E1144" s="1"/>
  <c r="E812"/>
  <c r="E1134" s="1"/>
  <c r="E820"/>
  <c r="E1142" s="1"/>
  <c r="R144"/>
  <c r="S145" s="1"/>
  <c r="R156"/>
  <c r="S157" s="1"/>
  <c r="R158"/>
  <c r="S159" s="1"/>
  <c r="R164"/>
  <c r="S165" s="1"/>
  <c r="R135"/>
  <c r="S136" s="1"/>
  <c r="R162"/>
  <c r="S163" s="1"/>
  <c r="S67"/>
  <c r="R174"/>
  <c r="S175" s="1"/>
  <c r="E512"/>
  <c r="E834" s="1"/>
  <c r="S191"/>
  <c r="E508"/>
  <c r="E830" s="1"/>
  <c r="E510"/>
  <c r="E832" s="1"/>
  <c r="R170"/>
  <c r="S171" s="1"/>
  <c r="S41"/>
  <c r="S22"/>
  <c r="S28"/>
  <c r="S47"/>
  <c r="S34"/>
  <c r="S30"/>
  <c r="S32"/>
  <c r="S24"/>
  <c r="S37"/>
  <c r="S39"/>
  <c r="S49"/>
  <c r="S55"/>
  <c r="S51"/>
  <c r="S57"/>
  <c r="S53"/>
  <c r="N1254"/>
  <c r="Q1210"/>
  <c r="M1210"/>
  <c r="I1210"/>
  <c r="O1220"/>
  <c r="L1220"/>
  <c r="H1220"/>
  <c r="I1220"/>
  <c r="Q581"/>
  <c r="O581"/>
  <c r="M581"/>
  <c r="Q583"/>
  <c r="P583"/>
  <c r="M591"/>
  <c r="Q591"/>
  <c r="Q599"/>
  <c r="Q607"/>
  <c r="K625"/>
  <c r="M633"/>
  <c r="Q633"/>
  <c r="Q641"/>
  <c r="J641"/>
  <c r="Q649"/>
  <c r="I649"/>
  <c r="Q657"/>
  <c r="Q665"/>
  <c r="Q697"/>
  <c r="J697"/>
  <c r="P721"/>
  <c r="Q745"/>
  <c r="M785"/>
  <c r="Q793"/>
  <c r="J793"/>
  <c r="Q1206"/>
  <c r="M1206"/>
  <c r="Q1216"/>
  <c r="M1216"/>
  <c r="M585"/>
  <c r="O585"/>
  <c r="M593"/>
  <c r="M601"/>
  <c r="Q601"/>
  <c r="M609"/>
  <c r="Q609"/>
  <c r="M617"/>
  <c r="Q617"/>
  <c r="Q627"/>
  <c r="M635"/>
  <c r="J635"/>
  <c r="O643"/>
  <c r="M643"/>
  <c r="M651"/>
  <c r="Q651"/>
  <c r="M659"/>
  <c r="K667"/>
  <c r="M667"/>
  <c r="P675"/>
  <c r="M691"/>
  <c r="I699"/>
  <c r="M707"/>
  <c r="Q707"/>
  <c r="M715"/>
  <c r="J723"/>
  <c r="P731"/>
  <c r="Q747"/>
  <c r="M755"/>
  <c r="M763"/>
  <c r="M771"/>
  <c r="M779"/>
  <c r="O795"/>
  <c r="I803"/>
  <c r="Q803"/>
  <c r="I819"/>
  <c r="L809"/>
  <c r="Q1218"/>
  <c r="M1218"/>
  <c r="K1214"/>
  <c r="Q1212"/>
  <c r="O1212"/>
  <c r="M1212"/>
  <c r="I1212"/>
  <c r="K1212"/>
  <c r="E632"/>
  <c r="E954" s="1"/>
  <c r="Q587"/>
  <c r="Q595"/>
  <c r="I595"/>
  <c r="O603"/>
  <c r="I611"/>
  <c r="Q611"/>
  <c r="Q619"/>
  <c r="M619"/>
  <c r="Q575"/>
  <c r="M575"/>
  <c r="M629"/>
  <c r="Q637"/>
  <c r="Q645"/>
  <c r="L661"/>
  <c r="Q677"/>
  <c r="Q717"/>
  <c r="M725"/>
  <c r="M757"/>
  <c r="M773"/>
  <c r="J781"/>
  <c r="H811"/>
  <c r="Q1208"/>
  <c r="M1208"/>
  <c r="M589"/>
  <c r="L589"/>
  <c r="M597"/>
  <c r="P605"/>
  <c r="Q605"/>
  <c r="M605"/>
  <c r="K605"/>
  <c r="Q613"/>
  <c r="M613"/>
  <c r="M621"/>
  <c r="Q621"/>
  <c r="Q623"/>
  <c r="Q631"/>
  <c r="M639"/>
  <c r="M647"/>
  <c r="I647"/>
  <c r="Q655"/>
  <c r="M655"/>
  <c r="J663"/>
  <c r="L663"/>
  <c r="M663"/>
  <c r="O663"/>
  <c r="Q663"/>
  <c r="M671"/>
  <c r="Q679"/>
  <c r="M703"/>
  <c r="O703"/>
  <c r="Q711"/>
  <c r="M711"/>
  <c r="P711"/>
  <c r="P727"/>
  <c r="Q735"/>
  <c r="M759"/>
  <c r="O759"/>
  <c r="Q759"/>
  <c r="P767"/>
  <c r="Q775"/>
  <c r="M791"/>
  <c r="K807"/>
  <c r="J807"/>
  <c r="H807"/>
  <c r="O825"/>
  <c r="H825"/>
  <c r="Q1192"/>
  <c r="M1192"/>
  <c r="O1192"/>
  <c r="Q1202"/>
  <c r="M1202"/>
  <c r="I1202"/>
  <c r="Q1186"/>
  <c r="M1186"/>
  <c r="K1186"/>
  <c r="Q1188"/>
  <c r="M1188"/>
  <c r="M1198"/>
  <c r="Q1198"/>
  <c r="M1204"/>
  <c r="J1204"/>
  <c r="Q1204"/>
  <c r="M1200"/>
  <c r="Q1200"/>
  <c r="M1184"/>
  <c r="Q1184"/>
  <c r="M1194"/>
  <c r="Q1194"/>
  <c r="M1196"/>
  <c r="Q1196"/>
  <c r="Q1190"/>
  <c r="M1190"/>
  <c r="J1190"/>
  <c r="I1224"/>
  <c r="K1224"/>
  <c r="L1235"/>
  <c r="H1235"/>
  <c r="N1235"/>
  <c r="I1235"/>
  <c r="P1231"/>
  <c r="K1231"/>
  <c r="L1231"/>
  <c r="J1227"/>
  <c r="N1227"/>
  <c r="K1227"/>
  <c r="J1223"/>
  <c r="G1234"/>
  <c r="P1234"/>
  <c r="P1230"/>
  <c r="I1230"/>
  <c r="O1226"/>
  <c r="I1232"/>
  <c r="H1232"/>
  <c r="P1232"/>
  <c r="P1228"/>
  <c r="L1228"/>
  <c r="P1233"/>
  <c r="K1229"/>
  <c r="G1229"/>
  <c r="L1225"/>
  <c r="G1240"/>
  <c r="L1240"/>
  <c r="K1237"/>
  <c r="G1237"/>
  <c r="O1239"/>
  <c r="M86"/>
  <c r="Q167"/>
  <c r="M119"/>
  <c r="Q119"/>
  <c r="Q95"/>
  <c r="M95"/>
  <c r="Q142"/>
  <c r="P952"/>
  <c r="Q953" s="1"/>
  <c r="N950"/>
  <c r="J950"/>
  <c r="L1032"/>
  <c r="M1033" s="1"/>
  <c r="J1032"/>
  <c r="O1080"/>
  <c r="I1102"/>
  <c r="L1108"/>
  <c r="M1109" s="1"/>
  <c r="I47"/>
  <c r="H24"/>
  <c r="Q169"/>
  <c r="M111"/>
  <c r="Q111"/>
  <c r="M82"/>
  <c r="Q82"/>
  <c r="Q165"/>
  <c r="Q115"/>
  <c r="H115"/>
  <c r="M115"/>
  <c r="Q163"/>
  <c r="Q113"/>
  <c r="M113"/>
  <c r="Q97"/>
  <c r="M97"/>
  <c r="Q138"/>
  <c r="Q88"/>
  <c r="M88"/>
  <c r="M72"/>
  <c r="Q171"/>
  <c r="G898"/>
  <c r="P914"/>
  <c r="Q915" s="1"/>
  <c r="N914"/>
  <c r="L930"/>
  <c r="M931" s="1"/>
  <c r="K946"/>
  <c r="L946"/>
  <c r="M947" s="1"/>
  <c r="H1044"/>
  <c r="P1076"/>
  <c r="Q1077" s="1"/>
  <c r="H908"/>
  <c r="I908"/>
  <c r="K924"/>
  <c r="N956"/>
  <c r="N974"/>
  <c r="P1006"/>
  <c r="Q1007" s="1"/>
  <c r="N1054"/>
  <c r="Q140"/>
  <c r="Q76"/>
  <c r="M76"/>
  <c r="H76"/>
  <c r="L936"/>
  <c r="M937" s="1"/>
  <c r="H936"/>
  <c r="J936"/>
  <c r="K937" s="1"/>
  <c r="N1018"/>
  <c r="O1019" s="1"/>
  <c r="L1066"/>
  <c r="M1067" s="1"/>
  <c r="G918"/>
  <c r="Q99"/>
  <c r="M99"/>
  <c r="Q132"/>
  <c r="M78"/>
  <c r="Q78"/>
  <c r="Q153"/>
  <c r="M103"/>
  <c r="Q103"/>
  <c r="Q159"/>
  <c r="M109"/>
  <c r="Q109"/>
  <c r="L109"/>
  <c r="M93"/>
  <c r="K93"/>
  <c r="H59"/>
  <c r="M121"/>
  <c r="Q121"/>
  <c r="M84"/>
  <c r="Q84"/>
  <c r="K84"/>
  <c r="H896"/>
  <c r="N912"/>
  <c r="I912"/>
  <c r="J912"/>
  <c r="O928"/>
  <c r="K978"/>
  <c r="L1026"/>
  <c r="M1027" s="1"/>
  <c r="O1042"/>
  <c r="G910"/>
  <c r="L926"/>
  <c r="M927" s="1"/>
  <c r="J958"/>
  <c r="H992"/>
  <c r="O1110"/>
  <c r="Q151"/>
  <c r="Q101"/>
  <c r="M101"/>
  <c r="M117"/>
  <c r="Q117"/>
  <c r="N920"/>
  <c r="P1082"/>
  <c r="Q1083" s="1"/>
  <c r="J934"/>
  <c r="O984"/>
  <c r="N1048"/>
  <c r="Q149"/>
  <c r="Q91"/>
  <c r="M91"/>
  <c r="Q128"/>
  <c r="Q74"/>
  <c r="M74"/>
  <c r="Q155"/>
  <c r="Q105"/>
  <c r="M105"/>
  <c r="Q157"/>
  <c r="M107"/>
  <c r="Q107"/>
  <c r="Q130"/>
  <c r="M80"/>
  <c r="Q80"/>
  <c r="G906"/>
  <c r="O906"/>
  <c r="L922"/>
  <c r="M923" s="1"/>
  <c r="J972"/>
  <c r="I1004"/>
  <c r="O1052"/>
  <c r="I1052"/>
  <c r="P1084"/>
  <c r="Q1085" s="1"/>
  <c r="O916"/>
  <c r="J916"/>
  <c r="P948"/>
  <c r="Q949" s="1"/>
  <c r="J982"/>
  <c r="G1014"/>
  <c r="I1046"/>
  <c r="G1046"/>
  <c r="L1239" l="1"/>
  <c r="O1237"/>
  <c r="K1238"/>
  <c r="O109"/>
  <c r="J1118"/>
  <c r="N1110"/>
  <c r="J1122"/>
  <c r="I964"/>
  <c r="J948"/>
  <c r="N1056"/>
  <c r="G984"/>
  <c r="O926"/>
  <c r="P927" s="1"/>
  <c r="O1074"/>
  <c r="I1034"/>
  <c r="J986"/>
  <c r="H978"/>
  <c r="I952"/>
  <c r="P936"/>
  <c r="Q937" s="1"/>
  <c r="K928"/>
  <c r="N1068"/>
  <c r="H1068"/>
  <c r="N1052"/>
  <c r="K1020"/>
  <c r="H1004"/>
  <c r="L988"/>
  <c r="M989" s="1"/>
  <c r="J980"/>
  <c r="N972"/>
  <c r="P962"/>
  <c r="Q963" s="1"/>
  <c r="G1233"/>
  <c r="K1239"/>
  <c r="P1240"/>
  <c r="J88"/>
  <c r="N1232"/>
  <c r="O1232"/>
  <c r="H51"/>
  <c r="R1231"/>
  <c r="O1229"/>
  <c r="O43"/>
  <c r="G1100"/>
  <c r="N1122"/>
  <c r="G940"/>
  <c r="O934"/>
  <c r="N918"/>
  <c r="H1082"/>
  <c r="G928"/>
  <c r="O1060"/>
  <c r="L1052"/>
  <c r="M1053" s="1"/>
  <c r="K962"/>
  <c r="L1050"/>
  <c r="M1051" s="1"/>
  <c r="M729"/>
  <c r="Q699"/>
  <c r="P1020"/>
  <c r="Q1021" s="1"/>
  <c r="H972"/>
  <c r="R1234"/>
  <c r="P1030"/>
  <c r="Q1031" s="1"/>
  <c r="Q709"/>
  <c r="I1028"/>
  <c r="L1088"/>
  <c r="M1089" s="1"/>
  <c r="H900"/>
  <c r="K1032"/>
  <c r="L1033" s="1"/>
  <c r="G926"/>
  <c r="H927" s="1"/>
  <c r="G994"/>
  <c r="I960"/>
  <c r="O1076"/>
  <c r="P1077" s="1"/>
  <c r="G1050"/>
  <c r="L920"/>
  <c r="M921" s="1"/>
  <c r="R172"/>
  <c r="S173" s="1"/>
  <c r="S65"/>
  <c r="P982"/>
  <c r="Q983" s="1"/>
  <c r="H1088"/>
  <c r="P1102"/>
  <c r="Q1103" s="1"/>
  <c r="L1002"/>
  <c r="M1003" s="1"/>
  <c r="M627"/>
  <c r="I777"/>
  <c r="R166"/>
  <c r="S167" s="1"/>
  <c r="K589"/>
  <c r="J910"/>
  <c r="K911" s="1"/>
  <c r="S1210"/>
  <c r="R1236"/>
  <c r="P918"/>
  <c r="Q919" s="1"/>
  <c r="M645"/>
  <c r="Q779"/>
  <c r="P1100"/>
  <c r="Q1101" s="1"/>
  <c r="L1090"/>
  <c r="M1091" s="1"/>
  <c r="M769"/>
  <c r="O1018"/>
  <c r="P1019" s="1"/>
  <c r="Q579"/>
  <c r="M685"/>
  <c r="R168"/>
  <c r="S169" s="1"/>
  <c r="R1227"/>
  <c r="H1122"/>
  <c r="J1116"/>
  <c r="G1090"/>
  <c r="K1066"/>
  <c r="G1056"/>
  <c r="G1048"/>
  <c r="K1038"/>
  <c r="G1016"/>
  <c r="L1012"/>
  <c r="M1013" s="1"/>
  <c r="J1006"/>
  <c r="N992"/>
  <c r="O930"/>
  <c r="R1232"/>
  <c r="O1108"/>
  <c r="K998"/>
  <c r="O996"/>
  <c r="N896"/>
  <c r="O940"/>
  <c r="H918"/>
  <c r="K902"/>
  <c r="P1098"/>
  <c r="Q1099" s="1"/>
  <c r="L1038"/>
  <c r="M1039" s="1"/>
  <c r="L723"/>
  <c r="K1088"/>
  <c r="R1239"/>
  <c r="R512"/>
  <c r="S513" s="1"/>
  <c r="R544"/>
  <c r="S545" s="1"/>
  <c r="R546"/>
  <c r="S547" s="1"/>
  <c r="R508"/>
  <c r="R830" s="1"/>
  <c r="S831" s="1"/>
  <c r="R520"/>
  <c r="S521" s="1"/>
  <c r="R524"/>
  <c r="S525" s="1"/>
  <c r="R566"/>
  <c r="S567" s="1"/>
  <c r="R562"/>
  <c r="S563" s="1"/>
  <c r="R558"/>
  <c r="S559" s="1"/>
  <c r="R554"/>
  <c r="S555" s="1"/>
  <c r="R550"/>
  <c r="S551" s="1"/>
  <c r="R528"/>
  <c r="S529" s="1"/>
  <c r="R536"/>
  <c r="S537" s="1"/>
  <c r="R526"/>
  <c r="S527" s="1"/>
  <c r="R542"/>
  <c r="S543" s="1"/>
  <c r="R514"/>
  <c r="S515" s="1"/>
  <c r="R516"/>
  <c r="S517" s="1"/>
  <c r="R510"/>
  <c r="S511" s="1"/>
  <c r="R518"/>
  <c r="S519" s="1"/>
  <c r="R522"/>
  <c r="R844" s="1"/>
  <c r="S845" s="1"/>
  <c r="R564"/>
  <c r="S565" s="1"/>
  <c r="R560"/>
  <c r="R882" s="1"/>
  <c r="S883" s="1"/>
  <c r="R556"/>
  <c r="S557" s="1"/>
  <c r="R552"/>
  <c r="R874" s="1"/>
  <c r="S875" s="1"/>
  <c r="R548"/>
  <c r="S549" s="1"/>
  <c r="R532"/>
  <c r="R854" s="1"/>
  <c r="S855" s="1"/>
  <c r="R540"/>
  <c r="S541" s="1"/>
  <c r="R534"/>
  <c r="S535" s="1"/>
  <c r="R538"/>
  <c r="S539" s="1"/>
  <c r="R530"/>
  <c r="R852" s="1"/>
  <c r="S853" s="1"/>
  <c r="J970"/>
  <c r="I1100"/>
  <c r="S817"/>
  <c r="S821"/>
  <c r="S815"/>
  <c r="S811"/>
  <c r="S827"/>
  <c r="S823"/>
  <c r="S805"/>
  <c r="S801"/>
  <c r="S781"/>
  <c r="S717"/>
  <c r="S713"/>
  <c r="S709"/>
  <c r="S705"/>
  <c r="S677"/>
  <c r="S675"/>
  <c r="S673"/>
  <c r="S671"/>
  <c r="S669"/>
  <c r="S667"/>
  <c r="S665"/>
  <c r="S663"/>
  <c r="S661"/>
  <c r="S657"/>
  <c r="S653"/>
  <c r="S649"/>
  <c r="S575"/>
  <c r="S621"/>
  <c r="S617"/>
  <c r="S615"/>
  <c r="S611"/>
  <c r="S607"/>
  <c r="S603"/>
  <c r="S581"/>
  <c r="S573"/>
  <c r="S809"/>
  <c r="S813"/>
  <c r="S763"/>
  <c r="S761"/>
  <c r="S759"/>
  <c r="S757"/>
  <c r="S755"/>
  <c r="S751"/>
  <c r="S749"/>
  <c r="S747"/>
  <c r="S745"/>
  <c r="S743"/>
  <c r="S739"/>
  <c r="S735"/>
  <c r="S731"/>
  <c r="S727"/>
  <c r="S723"/>
  <c r="S719"/>
  <c r="S703"/>
  <c r="S699"/>
  <c r="S695"/>
  <c r="S691"/>
  <c r="S687"/>
  <c r="S683"/>
  <c r="S643"/>
  <c r="S639"/>
  <c r="S635"/>
  <c r="S619"/>
  <c r="S597"/>
  <c r="S593"/>
  <c r="S589"/>
  <c r="S585"/>
  <c r="S819"/>
  <c r="S807"/>
  <c r="S803"/>
  <c r="S715"/>
  <c r="S711"/>
  <c r="S707"/>
  <c r="S681"/>
  <c r="S659"/>
  <c r="S655"/>
  <c r="S651"/>
  <c r="S647"/>
  <c r="S631"/>
  <c r="S629"/>
  <c r="S625"/>
  <c r="S623"/>
  <c r="S579"/>
  <c r="S569"/>
  <c r="S613"/>
  <c r="S609"/>
  <c r="S605"/>
  <c r="S601"/>
  <c r="S577"/>
  <c r="S571"/>
  <c r="S825"/>
  <c r="S799"/>
  <c r="S797"/>
  <c r="S795"/>
  <c r="S793"/>
  <c r="S791"/>
  <c r="S789"/>
  <c r="S787"/>
  <c r="S785"/>
  <c r="S783"/>
  <c r="S779"/>
  <c r="S777"/>
  <c r="S775"/>
  <c r="S773"/>
  <c r="S771"/>
  <c r="S769"/>
  <c r="S767"/>
  <c r="S765"/>
  <c r="S753"/>
  <c r="S741"/>
  <c r="S737"/>
  <c r="S733"/>
  <c r="S729"/>
  <c r="S725"/>
  <c r="S721"/>
  <c r="S701"/>
  <c r="S697"/>
  <c r="S693"/>
  <c r="S689"/>
  <c r="S685"/>
  <c r="S679"/>
  <c r="S645"/>
  <c r="S641"/>
  <c r="S637"/>
  <c r="R954"/>
  <c r="S955" s="1"/>
  <c r="S627"/>
  <c r="S599"/>
  <c r="S595"/>
  <c r="S591"/>
  <c r="S587"/>
  <c r="S583"/>
  <c r="J1124"/>
  <c r="G1124"/>
  <c r="G1112"/>
  <c r="I1110"/>
  <c r="J1108"/>
  <c r="J1106"/>
  <c r="G1092"/>
  <c r="L1094"/>
  <c r="M1095" s="1"/>
  <c r="K1118"/>
  <c r="K1126"/>
  <c r="L1056"/>
  <c r="M1057" s="1"/>
  <c r="P1050"/>
  <c r="Q1051" s="1"/>
  <c r="I1086"/>
  <c r="L986"/>
  <c r="M987" s="1"/>
  <c r="R1241"/>
  <c r="H779"/>
  <c r="L791"/>
  <c r="H685"/>
  <c r="G1136"/>
  <c r="H1137" s="1"/>
  <c r="J1094"/>
  <c r="K1095" s="1"/>
  <c r="I1088"/>
  <c r="J1089" s="1"/>
  <c r="P1038"/>
  <c r="Q1039" s="1"/>
  <c r="O982"/>
  <c r="P983" s="1"/>
  <c r="N932"/>
  <c r="O933" s="1"/>
  <c r="I1072"/>
  <c r="L667"/>
  <c r="K988"/>
  <c r="L989" s="1"/>
  <c r="K1112"/>
  <c r="L1022"/>
  <c r="M1023" s="1"/>
  <c r="Q721"/>
  <c r="P1042"/>
  <c r="Q1043" s="1"/>
  <c r="J1100"/>
  <c r="N1030"/>
  <c r="G1040"/>
  <c r="L1018"/>
  <c r="M1019" s="1"/>
  <c r="P1012"/>
  <c r="Q1013" s="1"/>
  <c r="I129"/>
  <c r="O917"/>
  <c r="P1043"/>
  <c r="O897"/>
  <c r="I131"/>
  <c r="I132" s="1"/>
  <c r="L1212"/>
  <c r="I1214"/>
  <c r="H1214"/>
  <c r="O1218"/>
  <c r="K1216"/>
  <c r="J1210"/>
  <c r="J1212"/>
  <c r="L1214"/>
  <c r="I1218"/>
  <c r="H1218"/>
  <c r="J1216"/>
  <c r="H1210"/>
  <c r="O1210"/>
  <c r="J1214"/>
  <c r="L1218"/>
  <c r="H1216"/>
  <c r="L1210"/>
  <c r="H1212"/>
  <c r="O1214"/>
  <c r="K1218"/>
  <c r="J1218"/>
  <c r="L1216"/>
  <c r="K1210"/>
  <c r="H1104"/>
  <c r="O1088"/>
  <c r="K1040"/>
  <c r="L976"/>
  <c r="M977" s="1"/>
  <c r="P926"/>
  <c r="Q927" s="1"/>
  <c r="H910"/>
  <c r="N910"/>
  <c r="P944"/>
  <c r="Q945" s="1"/>
  <c r="L1086"/>
  <c r="M1087" s="1"/>
  <c r="N1022"/>
  <c r="I1006"/>
  <c r="J1007" s="1"/>
  <c r="R152"/>
  <c r="S153" s="1"/>
  <c r="M1259"/>
  <c r="L1259"/>
  <c r="R133"/>
  <c r="S134" s="1"/>
  <c r="R150"/>
  <c r="S151" s="1"/>
  <c r="G1259"/>
  <c r="R131"/>
  <c r="S132" s="1"/>
  <c r="R137"/>
  <c r="S138" s="1"/>
  <c r="I1259"/>
  <c r="R148"/>
  <c r="S149" s="1"/>
  <c r="K1259"/>
  <c r="H1259"/>
  <c r="R139"/>
  <c r="S140" s="1"/>
  <c r="R129"/>
  <c r="S130" s="1"/>
  <c r="R146"/>
  <c r="S147" s="1"/>
  <c r="J1259"/>
  <c r="R1240"/>
  <c r="R141"/>
  <c r="S142" s="1"/>
  <c r="R154"/>
  <c r="S155" s="1"/>
  <c r="R1228"/>
  <c r="R1226"/>
  <c r="R1224"/>
  <c r="R1235"/>
  <c r="R832"/>
  <c r="S833" s="1"/>
  <c r="R1233"/>
  <c r="R1230"/>
  <c r="S491"/>
  <c r="R1134"/>
  <c r="S1135" s="1"/>
  <c r="S493"/>
  <c r="R1136"/>
  <c r="S1137" s="1"/>
  <c r="S495"/>
  <c r="R1138"/>
  <c r="S1139" s="1"/>
  <c r="S505"/>
  <c r="R1148"/>
  <c r="S1149" s="1"/>
  <c r="S489"/>
  <c r="R1132"/>
  <c r="S1133" s="1"/>
  <c r="S481"/>
  <c r="R1124"/>
  <c r="S1125" s="1"/>
  <c r="S465"/>
  <c r="R1108"/>
  <c r="S1109" s="1"/>
  <c r="S449"/>
  <c r="R1092"/>
  <c r="S1093" s="1"/>
  <c r="S475"/>
  <c r="R1118"/>
  <c r="S1119" s="1"/>
  <c r="S459"/>
  <c r="R1102"/>
  <c r="S1103" s="1"/>
  <c r="S485"/>
  <c r="R1128"/>
  <c r="S1129" s="1"/>
  <c r="S469"/>
  <c r="R1112"/>
  <c r="S1113" s="1"/>
  <c r="S453"/>
  <c r="R1096"/>
  <c r="S1097" s="1"/>
  <c r="S479"/>
  <c r="R1122"/>
  <c r="S1123" s="1"/>
  <c r="S463"/>
  <c r="R1106"/>
  <c r="S1107" s="1"/>
  <c r="S447"/>
  <c r="R1090"/>
  <c r="S1091" s="1"/>
  <c r="S435"/>
  <c r="R1078"/>
  <c r="S1079" s="1"/>
  <c r="S419"/>
  <c r="R1062"/>
  <c r="S1063" s="1"/>
  <c r="S403"/>
  <c r="R1046"/>
  <c r="S1047" s="1"/>
  <c r="S387"/>
  <c r="R1030"/>
  <c r="S1031" s="1"/>
  <c r="S371"/>
  <c r="R1014"/>
  <c r="S1015" s="1"/>
  <c r="S355"/>
  <c r="R998"/>
  <c r="S999" s="1"/>
  <c r="S339"/>
  <c r="R982"/>
  <c r="S983" s="1"/>
  <c r="S321"/>
  <c r="R964"/>
  <c r="S965" s="1"/>
  <c r="S305"/>
  <c r="R948"/>
  <c r="S949" s="1"/>
  <c r="S289"/>
  <c r="R932"/>
  <c r="S933" s="1"/>
  <c r="S273"/>
  <c r="R916"/>
  <c r="S917" s="1"/>
  <c r="S257"/>
  <c r="R900"/>
  <c r="S901" s="1"/>
  <c r="S429"/>
  <c r="R1072"/>
  <c r="S1073" s="1"/>
  <c r="S413"/>
  <c r="R1056"/>
  <c r="S1057" s="1"/>
  <c r="S397"/>
  <c r="R1040"/>
  <c r="S1041" s="1"/>
  <c r="S381"/>
  <c r="R1024"/>
  <c r="S1025" s="1"/>
  <c r="S365"/>
  <c r="R1008"/>
  <c r="S1009" s="1"/>
  <c r="S349"/>
  <c r="R992"/>
  <c r="S993" s="1"/>
  <c r="S333"/>
  <c r="R976"/>
  <c r="S977" s="1"/>
  <c r="S315"/>
  <c r="R958"/>
  <c r="S959" s="1"/>
  <c r="S299"/>
  <c r="R942"/>
  <c r="S943" s="1"/>
  <c r="S283"/>
  <c r="R926"/>
  <c r="S927" s="1"/>
  <c r="S267"/>
  <c r="R910"/>
  <c r="S911" s="1"/>
  <c r="S251"/>
  <c r="R894"/>
  <c r="S895" s="1"/>
  <c r="S431"/>
  <c r="R1074"/>
  <c r="S1075" s="1"/>
  <c r="S415"/>
  <c r="R1058"/>
  <c r="S1059" s="1"/>
  <c r="S399"/>
  <c r="R1042"/>
  <c r="S1043" s="1"/>
  <c r="S383"/>
  <c r="R1026"/>
  <c r="S1027" s="1"/>
  <c r="S367"/>
  <c r="R1010"/>
  <c r="S1011" s="1"/>
  <c r="S351"/>
  <c r="R994"/>
  <c r="S995" s="1"/>
  <c r="S335"/>
  <c r="R978"/>
  <c r="S979" s="1"/>
  <c r="S317"/>
  <c r="R960"/>
  <c r="S961" s="1"/>
  <c r="S301"/>
  <c r="R944"/>
  <c r="S945" s="1"/>
  <c r="S285"/>
  <c r="R928"/>
  <c r="S929" s="1"/>
  <c r="S269"/>
  <c r="R912"/>
  <c r="S913" s="1"/>
  <c r="S253"/>
  <c r="R896"/>
  <c r="S897" s="1"/>
  <c r="S433"/>
  <c r="R1076"/>
  <c r="S1077" s="1"/>
  <c r="S417"/>
  <c r="R1060"/>
  <c r="S1061" s="1"/>
  <c r="S401"/>
  <c r="R1044"/>
  <c r="S1045" s="1"/>
  <c r="S385"/>
  <c r="R1028"/>
  <c r="S1029" s="1"/>
  <c r="S369"/>
  <c r="R1012"/>
  <c r="S1013" s="1"/>
  <c r="S353"/>
  <c r="R996"/>
  <c r="S997" s="1"/>
  <c r="S337"/>
  <c r="R980"/>
  <c r="S981" s="1"/>
  <c r="S319"/>
  <c r="R962"/>
  <c r="S963" s="1"/>
  <c r="S295"/>
  <c r="R938"/>
  <c r="S939" s="1"/>
  <c r="S279"/>
  <c r="R922"/>
  <c r="S923" s="1"/>
  <c r="S263"/>
  <c r="R906"/>
  <c r="S907" s="1"/>
  <c r="S249"/>
  <c r="R892"/>
  <c r="S893" s="1"/>
  <c r="S245"/>
  <c r="R888"/>
  <c r="S889" s="1"/>
  <c r="S229"/>
  <c r="S239"/>
  <c r="S233"/>
  <c r="R876"/>
  <c r="S877" s="1"/>
  <c r="S243"/>
  <c r="S223"/>
  <c r="R866"/>
  <c r="S867" s="1"/>
  <c r="S199"/>
  <c r="S207"/>
  <c r="R850"/>
  <c r="S851" s="1"/>
  <c r="S215"/>
  <c r="S225"/>
  <c r="R868"/>
  <c r="S869" s="1"/>
  <c r="S209"/>
  <c r="S205"/>
  <c r="R848"/>
  <c r="S849" s="1"/>
  <c r="S197"/>
  <c r="R840"/>
  <c r="S841" s="1"/>
  <c r="S193"/>
  <c r="R836"/>
  <c r="S499"/>
  <c r="R1142"/>
  <c r="S1143" s="1"/>
  <c r="S501"/>
  <c r="R1144"/>
  <c r="S1145" s="1"/>
  <c r="S503"/>
  <c r="R1146"/>
  <c r="S1147" s="1"/>
  <c r="S487"/>
  <c r="R1130"/>
  <c r="S1131" s="1"/>
  <c r="S497"/>
  <c r="R1140"/>
  <c r="S1141" s="1"/>
  <c r="S327"/>
  <c r="R970"/>
  <c r="S971" s="1"/>
  <c r="S473"/>
  <c r="R1116"/>
  <c r="S1117" s="1"/>
  <c r="S457"/>
  <c r="R1100"/>
  <c r="S1101" s="1"/>
  <c r="S483"/>
  <c r="R1126"/>
  <c r="S1127" s="1"/>
  <c r="S467"/>
  <c r="R1110"/>
  <c r="S1111" s="1"/>
  <c r="S451"/>
  <c r="R1094"/>
  <c r="S1095" s="1"/>
  <c r="S477"/>
  <c r="R1120"/>
  <c r="S1121" s="1"/>
  <c r="S461"/>
  <c r="R1104"/>
  <c r="S1105" s="1"/>
  <c r="S445"/>
  <c r="R1088"/>
  <c r="S1089" s="1"/>
  <c r="S471"/>
  <c r="R1114"/>
  <c r="S1115" s="1"/>
  <c r="S455"/>
  <c r="R1098"/>
  <c r="S1099" s="1"/>
  <c r="S443"/>
  <c r="R1086"/>
  <c r="S1087" s="1"/>
  <c r="S427"/>
  <c r="R1070"/>
  <c r="S1071" s="1"/>
  <c r="S411"/>
  <c r="R1054"/>
  <c r="S1055" s="1"/>
  <c r="S395"/>
  <c r="R1038"/>
  <c r="S1039" s="1"/>
  <c r="S379"/>
  <c r="R1022"/>
  <c r="S1023" s="1"/>
  <c r="S363"/>
  <c r="R1006"/>
  <c r="S1007" s="1"/>
  <c r="S347"/>
  <c r="R990"/>
  <c r="S991" s="1"/>
  <c r="S331"/>
  <c r="R974"/>
  <c r="S975" s="1"/>
  <c r="S313"/>
  <c r="R956"/>
  <c r="S957" s="1"/>
  <c r="S297"/>
  <c r="R940"/>
  <c r="S941" s="1"/>
  <c r="S281"/>
  <c r="R924"/>
  <c r="S925" s="1"/>
  <c r="S265"/>
  <c r="R908"/>
  <c r="S909" s="1"/>
  <c r="S437"/>
  <c r="R1080"/>
  <c r="S1081" s="1"/>
  <c r="S421"/>
  <c r="R1064"/>
  <c r="S1065" s="1"/>
  <c r="S405"/>
  <c r="R1048"/>
  <c r="S1049" s="1"/>
  <c r="S389"/>
  <c r="R1032"/>
  <c r="S1033" s="1"/>
  <c r="S373"/>
  <c r="R1016"/>
  <c r="S1017" s="1"/>
  <c r="S357"/>
  <c r="R1000"/>
  <c r="S1001" s="1"/>
  <c r="S341"/>
  <c r="R984"/>
  <c r="S985" s="1"/>
  <c r="S323"/>
  <c r="R966"/>
  <c r="S967" s="1"/>
  <c r="S307"/>
  <c r="R950"/>
  <c r="S951" s="1"/>
  <c r="S291"/>
  <c r="R934"/>
  <c r="S935" s="1"/>
  <c r="S275"/>
  <c r="R918"/>
  <c r="S919" s="1"/>
  <c r="S259"/>
  <c r="R902"/>
  <c r="S903" s="1"/>
  <c r="S439"/>
  <c r="R1082"/>
  <c r="S1083" s="1"/>
  <c r="S423"/>
  <c r="R1066"/>
  <c r="S1067" s="1"/>
  <c r="S407"/>
  <c r="R1050"/>
  <c r="S1051" s="1"/>
  <c r="S391"/>
  <c r="R1034"/>
  <c r="S1035" s="1"/>
  <c r="S375"/>
  <c r="R1018"/>
  <c r="S1019" s="1"/>
  <c r="S359"/>
  <c r="R1002"/>
  <c r="S1003" s="1"/>
  <c r="S343"/>
  <c r="R986"/>
  <c r="S987" s="1"/>
  <c r="S325"/>
  <c r="R968"/>
  <c r="S969" s="1"/>
  <c r="S309"/>
  <c r="R952"/>
  <c r="S953" s="1"/>
  <c r="S293"/>
  <c r="R936"/>
  <c r="S937" s="1"/>
  <c r="S277"/>
  <c r="R920"/>
  <c r="S921" s="1"/>
  <c r="S261"/>
  <c r="R904"/>
  <c r="S905" s="1"/>
  <c r="S441"/>
  <c r="R1084"/>
  <c r="S1085" s="1"/>
  <c r="S425"/>
  <c r="R1068"/>
  <c r="S1069" s="1"/>
  <c r="S409"/>
  <c r="R1052"/>
  <c r="S1053" s="1"/>
  <c r="S393"/>
  <c r="R1036"/>
  <c r="S1037" s="1"/>
  <c r="S377"/>
  <c r="R1020"/>
  <c r="S1021" s="1"/>
  <c r="S361"/>
  <c r="R1004"/>
  <c r="S1005" s="1"/>
  <c r="S345"/>
  <c r="R988"/>
  <c r="S989" s="1"/>
  <c r="S329"/>
  <c r="R972"/>
  <c r="S973" s="1"/>
  <c r="S303"/>
  <c r="R946"/>
  <c r="S947" s="1"/>
  <c r="S287"/>
  <c r="R930"/>
  <c r="S931" s="1"/>
  <c r="S271"/>
  <c r="R914"/>
  <c r="S915" s="1"/>
  <c r="S255"/>
  <c r="R898"/>
  <c r="S899" s="1"/>
  <c r="S247"/>
  <c r="R890"/>
  <c r="S891" s="1"/>
  <c r="S237"/>
  <c r="R880"/>
  <c r="S881" s="1"/>
  <c r="S231"/>
  <c r="S241"/>
  <c r="R884"/>
  <c r="S885" s="1"/>
  <c r="S227"/>
  <c r="S235"/>
  <c r="R878"/>
  <c r="S879" s="1"/>
  <c r="S195"/>
  <c r="R838"/>
  <c r="S839" s="1"/>
  <c r="S203"/>
  <c r="R846"/>
  <c r="S847" s="1"/>
  <c r="S211"/>
  <c r="S219"/>
  <c r="S201"/>
  <c r="S217"/>
  <c r="S221"/>
  <c r="R864"/>
  <c r="S865" s="1"/>
  <c r="S213"/>
  <c r="R856"/>
  <c r="S857" s="1"/>
  <c r="S187"/>
  <c r="R184"/>
  <c r="S20"/>
  <c r="R17"/>
  <c r="R125" s="1"/>
  <c r="S128"/>
  <c r="I117"/>
  <c r="K1208"/>
  <c r="K1206"/>
  <c r="J1206"/>
  <c r="J1208"/>
  <c r="I1194"/>
  <c r="I1184"/>
  <c r="O1208"/>
  <c r="I1206"/>
  <c r="H1206"/>
  <c r="O1206"/>
  <c r="I1208"/>
  <c r="H1208"/>
  <c r="L1206"/>
  <c r="O1184"/>
  <c r="K1198"/>
  <c r="I1188"/>
  <c r="L1208"/>
  <c r="P613"/>
  <c r="P984"/>
  <c r="Q985" s="1"/>
  <c r="P649"/>
  <c r="K805"/>
  <c r="O22"/>
  <c r="J603"/>
  <c r="L781"/>
  <c r="I601"/>
  <c r="O647"/>
  <c r="I615"/>
  <c r="L583"/>
  <c r="L771"/>
  <c r="H593"/>
  <c r="O134"/>
  <c r="J1078"/>
  <c r="N1062"/>
  <c r="J1014"/>
  <c r="H1014"/>
  <c r="H1015" s="1"/>
  <c r="N998"/>
  <c r="G964"/>
  <c r="K964"/>
  <c r="I948"/>
  <c r="J949" s="1"/>
  <c r="O932"/>
  <c r="P933" s="1"/>
  <c r="H916"/>
  <c r="J1084"/>
  <c r="J1085" s="1"/>
  <c r="G1052"/>
  <c r="G1036"/>
  <c r="K1036"/>
  <c r="N1004"/>
  <c r="J988"/>
  <c r="K989" s="1"/>
  <c r="L972"/>
  <c r="M973" s="1"/>
  <c r="I970"/>
  <c r="J971" s="1"/>
  <c r="I1048"/>
  <c r="G934"/>
  <c r="H935" s="1"/>
  <c r="K1082"/>
  <c r="N1116"/>
  <c r="N1120"/>
  <c r="O1114"/>
  <c r="N1024"/>
  <c r="G992"/>
  <c r="H993" s="1"/>
  <c r="I958"/>
  <c r="J959" s="1"/>
  <c r="O942"/>
  <c r="N1074"/>
  <c r="O1075" s="1"/>
  <c r="L1074"/>
  <c r="M1075" s="1"/>
  <c r="N1058"/>
  <c r="N1042"/>
  <c r="O1043" s="1"/>
  <c r="G912"/>
  <c r="J966"/>
  <c r="G1066"/>
  <c r="H1067" s="1"/>
  <c r="P986"/>
  <c r="Q987" s="1"/>
  <c r="G936"/>
  <c r="H937" s="1"/>
  <c r="I1070"/>
  <c r="I1071" s="1"/>
  <c r="G1038"/>
  <c r="N940"/>
  <c r="O941" s="1"/>
  <c r="J940"/>
  <c r="P924"/>
  <c r="Q925" s="1"/>
  <c r="P908"/>
  <c r="Q909" s="1"/>
  <c r="N1076"/>
  <c r="O1077" s="1"/>
  <c r="H1060"/>
  <c r="O1012"/>
  <c r="P1013" s="1"/>
  <c r="N996"/>
  <c r="O997" s="1"/>
  <c r="J946"/>
  <c r="K947" s="1"/>
  <c r="K930"/>
  <c r="L931" s="1"/>
  <c r="H898"/>
  <c r="H899" s="1"/>
  <c r="N1108"/>
  <c r="O1109" s="1"/>
  <c r="I1080"/>
  <c r="P1080"/>
  <c r="Q1081" s="1"/>
  <c r="O1032"/>
  <c r="N1000"/>
  <c r="N902"/>
  <c r="O952"/>
  <c r="P953" s="1"/>
  <c r="O904"/>
  <c r="I1239"/>
  <c r="H1236"/>
  <c r="N1236"/>
  <c r="I1237"/>
  <c r="H1241"/>
  <c r="L1238"/>
  <c r="J1225"/>
  <c r="J1232"/>
  <c r="J1234"/>
  <c r="L1223"/>
  <c r="L1227"/>
  <c r="J1231"/>
  <c r="G1224"/>
  <c r="P1078"/>
  <c r="Q1079" s="1"/>
  <c r="N1046"/>
  <c r="N982"/>
  <c r="O983" s="1"/>
  <c r="K916"/>
  <c r="K917" s="1"/>
  <c r="G1084"/>
  <c r="P1068"/>
  <c r="Q1069" s="1"/>
  <c r="N1020"/>
  <c r="P1004"/>
  <c r="Q1005" s="1"/>
  <c r="H988"/>
  <c r="G938"/>
  <c r="N922"/>
  <c r="N906"/>
  <c r="O907" s="1"/>
  <c r="O1092"/>
  <c r="G1082"/>
  <c r="H1083" s="1"/>
  <c r="L1034"/>
  <c r="M1035" s="1"/>
  <c r="H968"/>
  <c r="I969" s="1"/>
  <c r="P920"/>
  <c r="Q921" s="1"/>
  <c r="N1100"/>
  <c r="N1126"/>
  <c r="G1094"/>
  <c r="J1120"/>
  <c r="N1104"/>
  <c r="G1098"/>
  <c r="H1099" s="1"/>
  <c r="K1056"/>
  <c r="L1057" s="1"/>
  <c r="I1040"/>
  <c r="O1024"/>
  <c r="G1008"/>
  <c r="N958"/>
  <c r="K910"/>
  <c r="L911" s="1"/>
  <c r="I1074"/>
  <c r="I1010"/>
  <c r="K1010"/>
  <c r="H994"/>
  <c r="H995" s="1"/>
  <c r="L978"/>
  <c r="M979" s="1"/>
  <c r="P960"/>
  <c r="Q961" s="1"/>
  <c r="H944"/>
  <c r="H945" s="1"/>
  <c r="I928"/>
  <c r="K896"/>
  <c r="I1106"/>
  <c r="J1107" s="1"/>
  <c r="O1106"/>
  <c r="P1016"/>
  <c r="Q1017" s="1"/>
  <c r="G1148"/>
  <c r="H1149" s="1"/>
  <c r="K1070"/>
  <c r="I1054"/>
  <c r="J1022"/>
  <c r="L990"/>
  <c r="M991" s="1"/>
  <c r="G974"/>
  <c r="I974"/>
  <c r="H924"/>
  <c r="N908"/>
  <c r="N1044"/>
  <c r="J1044"/>
  <c r="K1045" s="1"/>
  <c r="P1028"/>
  <c r="Q1029" s="1"/>
  <c r="G1012"/>
  <c r="P980"/>
  <c r="Q981" s="1"/>
  <c r="G962"/>
  <c r="H963" s="1"/>
  <c r="I930"/>
  <c r="K914"/>
  <c r="O898"/>
  <c r="J1102"/>
  <c r="J1103" s="1"/>
  <c r="P1090"/>
  <c r="Q1091" s="1"/>
  <c r="P1032"/>
  <c r="Q1033" s="1"/>
  <c r="K1002"/>
  <c r="L1003" s="1"/>
  <c r="K952"/>
  <c r="G1236"/>
  <c r="K1241"/>
  <c r="H1240"/>
  <c r="I1233"/>
  <c r="J1228"/>
  <c r="P1226"/>
  <c r="L1230"/>
  <c r="N1224"/>
  <c r="G1142"/>
  <c r="H1143" s="1"/>
  <c r="G1140"/>
  <c r="H1141" s="1"/>
  <c r="G1062"/>
  <c r="J1046"/>
  <c r="J1047" s="1"/>
  <c r="H1030"/>
  <c r="K932"/>
  <c r="I916"/>
  <c r="J917" s="1"/>
  <c r="K900"/>
  <c r="G1068"/>
  <c r="H1069" s="1"/>
  <c r="K1068"/>
  <c r="O1036"/>
  <c r="O972"/>
  <c r="I938"/>
  <c r="J939" s="1"/>
  <c r="K938"/>
  <c r="K939" s="1"/>
  <c r="H970"/>
  <c r="I971" s="1"/>
  <c r="H1092"/>
  <c r="J1048"/>
  <c r="K1049" s="1"/>
  <c r="I984"/>
  <c r="J985" s="1"/>
  <c r="L984"/>
  <c r="M985" s="1"/>
  <c r="O1116"/>
  <c r="H1100"/>
  <c r="I1101" s="1"/>
  <c r="H1110"/>
  <c r="I1111" s="1"/>
  <c r="I1104"/>
  <c r="N1098"/>
  <c r="L1072"/>
  <c r="M1073" s="1"/>
  <c r="N1008"/>
  <c r="J992"/>
  <c r="O976"/>
  <c r="P976"/>
  <c r="Q977" s="1"/>
  <c r="L942"/>
  <c r="M943" s="1"/>
  <c r="I926"/>
  <c r="J927" s="1"/>
  <c r="P910"/>
  <c r="Q911" s="1"/>
  <c r="K1058"/>
  <c r="L1042"/>
  <c r="M1043" s="1"/>
  <c r="G1042"/>
  <c r="I1026"/>
  <c r="I1027" s="1"/>
  <c r="N1026"/>
  <c r="P1010"/>
  <c r="Q1011" s="1"/>
  <c r="J994"/>
  <c r="G978"/>
  <c r="H979" s="1"/>
  <c r="L944"/>
  <c r="M945" s="1"/>
  <c r="K912"/>
  <c r="K913" s="1"/>
  <c r="H1106"/>
  <c r="K1064"/>
  <c r="L1064"/>
  <c r="M1065" s="1"/>
  <c r="I1016"/>
  <c r="J918"/>
  <c r="G1134"/>
  <c r="H1135" s="1"/>
  <c r="G1132"/>
  <c r="H1133" s="1"/>
  <c r="P1086"/>
  <c r="Q1087" s="1"/>
  <c r="K1086"/>
  <c r="L1087" s="1"/>
  <c r="G1054"/>
  <c r="P1022"/>
  <c r="Q1023" s="1"/>
  <c r="G1006"/>
  <c r="H1007" s="1"/>
  <c r="G990"/>
  <c r="K956"/>
  <c r="P956"/>
  <c r="Q957" s="1"/>
  <c r="J1028"/>
  <c r="J1029" s="1"/>
  <c r="I996"/>
  <c r="I980"/>
  <c r="J981" s="1"/>
  <c r="H946"/>
  <c r="K898"/>
  <c r="G1102"/>
  <c r="H1096"/>
  <c r="P1096"/>
  <c r="Q1097" s="1"/>
  <c r="G1080"/>
  <c r="P1000"/>
  <c r="Q1001" s="1"/>
  <c r="H950"/>
  <c r="O902"/>
  <c r="O1050"/>
  <c r="P1051" s="1"/>
  <c r="P904"/>
  <c r="Q905" s="1"/>
  <c r="P1237"/>
  <c r="P1225"/>
  <c r="H1225"/>
  <c r="I1229"/>
  <c r="L1229"/>
  <c r="J1233"/>
  <c r="G1232"/>
  <c r="K1226"/>
  <c r="J1230"/>
  <c r="N1223"/>
  <c r="P1223"/>
  <c r="K1235"/>
  <c r="H78"/>
  <c r="H117"/>
  <c r="I1078"/>
  <c r="O1062"/>
  <c r="J998"/>
  <c r="K999" s="1"/>
  <c r="G982"/>
  <c r="H983" s="1"/>
  <c r="I932"/>
  <c r="I1068"/>
  <c r="I1069" s="1"/>
  <c r="J1052"/>
  <c r="J1053" s="1"/>
  <c r="O1004"/>
  <c r="N988"/>
  <c r="N938"/>
  <c r="J922"/>
  <c r="J906"/>
  <c r="J907" s="1"/>
  <c r="K906"/>
  <c r="O1122"/>
  <c r="O1123" s="1"/>
  <c r="K984"/>
  <c r="L985" s="1"/>
  <c r="P934"/>
  <c r="Q935" s="1"/>
  <c r="O1082"/>
  <c r="O1083" s="1"/>
  <c r="N1034"/>
  <c r="O1035" s="1"/>
  <c r="P968"/>
  <c r="Q969" s="1"/>
  <c r="I920"/>
  <c r="G1130"/>
  <c r="H1131" s="1"/>
  <c r="L1100"/>
  <c r="M1101" s="1"/>
  <c r="K1120"/>
  <c r="J1098"/>
  <c r="I1056"/>
  <c r="P1056"/>
  <c r="Q1057" s="1"/>
  <c r="N1040"/>
  <c r="H1024"/>
  <c r="P1008"/>
  <c r="Q1009" s="1"/>
  <c r="I992"/>
  <c r="I993" s="1"/>
  <c r="N976"/>
  <c r="L958"/>
  <c r="M959" s="1"/>
  <c r="P942"/>
  <c r="Q943" s="1"/>
  <c r="H926"/>
  <c r="I927" s="1"/>
  <c r="L1010"/>
  <c r="M1011" s="1"/>
  <c r="L994"/>
  <c r="M995" s="1"/>
  <c r="O994"/>
  <c r="J978"/>
  <c r="K979" s="1"/>
  <c r="O960"/>
  <c r="G896"/>
  <c r="H897" s="1"/>
  <c r="N1118"/>
  <c r="O1119" s="1"/>
  <c r="H1112"/>
  <c r="N1064"/>
  <c r="N1016"/>
  <c r="J1016"/>
  <c r="N966"/>
  <c r="O967" s="1"/>
  <c r="I918"/>
  <c r="I1018"/>
  <c r="J1019" s="1"/>
  <c r="G1086"/>
  <c r="P990"/>
  <c r="Q991" s="1"/>
  <c r="K990"/>
  <c r="J974"/>
  <c r="L956"/>
  <c r="M957" s="1"/>
  <c r="O956"/>
  <c r="O957" s="1"/>
  <c r="K1012"/>
  <c r="J996"/>
  <c r="G980"/>
  <c r="P946"/>
  <c r="Q947" s="1"/>
  <c r="J914"/>
  <c r="J898"/>
  <c r="K899" s="1"/>
  <c r="N1080"/>
  <c r="O1081" s="1"/>
  <c r="G950"/>
  <c r="H951" s="1"/>
  <c r="J902"/>
  <c r="N1050"/>
  <c r="O1051" s="1"/>
  <c r="K1050"/>
  <c r="K1051" s="1"/>
  <c r="P1239"/>
  <c r="G1238"/>
  <c r="I1225"/>
  <c r="J1229"/>
  <c r="H1233"/>
  <c r="N1228"/>
  <c r="H1230"/>
  <c r="K1234"/>
  <c r="O1223"/>
  <c r="I1227"/>
  <c r="G1231"/>
  <c r="N1078"/>
  <c r="H1062"/>
  <c r="K1046"/>
  <c r="L1047" s="1"/>
  <c r="I1030"/>
  <c r="P1014"/>
  <c r="Q1015" s="1"/>
  <c r="G998"/>
  <c r="J964"/>
  <c r="N948"/>
  <c r="H932"/>
  <c r="J900"/>
  <c r="J1036"/>
  <c r="N970"/>
  <c r="I1092"/>
  <c r="G1128"/>
  <c r="H1129" s="1"/>
  <c r="L1048"/>
  <c r="M1049" s="1"/>
  <c r="H984"/>
  <c r="H985" s="1"/>
  <c r="K920"/>
  <c r="L921" s="1"/>
  <c r="H1116"/>
  <c r="H1126"/>
  <c r="H1127" s="1"/>
  <c r="P1110"/>
  <c r="Q1111" s="1"/>
  <c r="I1094"/>
  <c r="J1095" s="1"/>
  <c r="G1088"/>
  <c r="H1089" s="1"/>
  <c r="G1114"/>
  <c r="O1098"/>
  <c r="P1099" s="1"/>
  <c r="G1072"/>
  <c r="J1040"/>
  <c r="K1041" s="1"/>
  <c r="J1024"/>
  <c r="L1024"/>
  <c r="M1025" s="1"/>
  <c r="H958"/>
  <c r="G942"/>
  <c r="J1074"/>
  <c r="O1058"/>
  <c r="H1042"/>
  <c r="J1042"/>
  <c r="P1026"/>
  <c r="Q1027" s="1"/>
  <c r="O978"/>
  <c r="K960"/>
  <c r="L960"/>
  <c r="M961" s="1"/>
  <c r="I944"/>
  <c r="O912"/>
  <c r="O913" s="1"/>
  <c r="P896"/>
  <c r="Q897" s="1"/>
  <c r="I1124"/>
  <c r="J1125" s="1"/>
  <c r="N1106"/>
  <c r="O1064"/>
  <c r="G1018"/>
  <c r="H1019" s="1"/>
  <c r="N986"/>
  <c r="O987" s="1"/>
  <c r="N936"/>
  <c r="O1086"/>
  <c r="P1070"/>
  <c r="Q1071" s="1"/>
  <c r="N1070"/>
  <c r="H1054"/>
  <c r="H1038"/>
  <c r="K1006"/>
  <c r="P940"/>
  <c r="Q941" s="1"/>
  <c r="J924"/>
  <c r="K925" s="1"/>
  <c r="L908"/>
  <c r="M909" s="1"/>
  <c r="H1076"/>
  <c r="H1077" s="1"/>
  <c r="G1060"/>
  <c r="N1060"/>
  <c r="O1061" s="1"/>
  <c r="K1028"/>
  <c r="I946"/>
  <c r="G1108"/>
  <c r="H1109" s="1"/>
  <c r="K1096"/>
  <c r="J1000"/>
  <c r="P950"/>
  <c r="Q951" s="1"/>
  <c r="I904"/>
  <c r="O1236"/>
  <c r="I1236"/>
  <c r="L1237"/>
  <c r="L1241"/>
  <c r="H1238"/>
  <c r="O1240"/>
  <c r="I1228"/>
  <c r="I1226"/>
  <c r="G1227"/>
  <c r="G1235"/>
  <c r="O1078"/>
  <c r="O1046"/>
  <c r="N1014"/>
  <c r="K948"/>
  <c r="L949" s="1"/>
  <c r="P916"/>
  <c r="Q917" s="1"/>
  <c r="H1084"/>
  <c r="J1068"/>
  <c r="L1020"/>
  <c r="M1021" s="1"/>
  <c r="O1020"/>
  <c r="P1021" s="1"/>
  <c r="L1004"/>
  <c r="M1005" s="1"/>
  <c r="P972"/>
  <c r="Q973" s="1"/>
  <c r="H938"/>
  <c r="K922"/>
  <c r="L923" s="1"/>
  <c r="P1092"/>
  <c r="Q1093" s="1"/>
  <c r="I1082"/>
  <c r="I1083" s="1"/>
  <c r="J968"/>
  <c r="J969" s="1"/>
  <c r="G1116"/>
  <c r="K1110"/>
  <c r="L1110"/>
  <c r="M1111" s="1"/>
  <c r="G1120"/>
  <c r="J1104"/>
  <c r="O1104"/>
  <c r="L992"/>
  <c r="M993" s="1"/>
  <c r="K976"/>
  <c r="L977" s="1"/>
  <c r="H942"/>
  <c r="O910"/>
  <c r="I910"/>
  <c r="H1058"/>
  <c r="G1026"/>
  <c r="H1027" s="1"/>
  <c r="L928"/>
  <c r="M929" s="1"/>
  <c r="H912"/>
  <c r="I913" s="1"/>
  <c r="G1118"/>
  <c r="G1106"/>
  <c r="J1066"/>
  <c r="K1067" s="1"/>
  <c r="K986"/>
  <c r="K987" s="1"/>
  <c r="N1038"/>
  <c r="H1022"/>
  <c r="I1022"/>
  <c r="H974"/>
  <c r="L924"/>
  <c r="M925" s="1"/>
  <c r="I924"/>
  <c r="G1044"/>
  <c r="H1045" s="1"/>
  <c r="O1028"/>
  <c r="J1012"/>
  <c r="G996"/>
  <c r="K980"/>
  <c r="K981" s="1"/>
  <c r="H980"/>
  <c r="H930"/>
  <c r="O914"/>
  <c r="O915" s="1"/>
  <c r="N898"/>
  <c r="N1102"/>
  <c r="O1096"/>
  <c r="N1090"/>
  <c r="I1000"/>
  <c r="L950"/>
  <c r="M951" s="1"/>
  <c r="J952"/>
  <c r="J953" s="1"/>
  <c r="H904"/>
  <c r="J1239"/>
  <c r="N1241"/>
  <c r="G1241"/>
  <c r="N1240"/>
  <c r="P1229"/>
  <c r="O1233"/>
  <c r="J1226"/>
  <c r="K1230"/>
  <c r="L1234"/>
  <c r="I1223"/>
  <c r="O1224"/>
  <c r="J1062"/>
  <c r="G1030"/>
  <c r="K1030"/>
  <c r="O998"/>
  <c r="I982"/>
  <c r="I983" s="1"/>
  <c r="N900"/>
  <c r="L900"/>
  <c r="M901" s="1"/>
  <c r="K1084"/>
  <c r="I1020"/>
  <c r="H1020"/>
  <c r="P922"/>
  <c r="Q923" s="1"/>
  <c r="K970"/>
  <c r="K971" s="1"/>
  <c r="K1092"/>
  <c r="H1048"/>
  <c r="K1034"/>
  <c r="O968"/>
  <c r="G1146"/>
  <c r="H1147" s="1"/>
  <c r="J1110"/>
  <c r="O1094"/>
  <c r="O1095" s="1"/>
  <c r="G1104"/>
  <c r="H1105" s="1"/>
  <c r="N1088"/>
  <c r="O1089" s="1"/>
  <c r="P1072"/>
  <c r="Q1073" s="1"/>
  <c r="O1072"/>
  <c r="L1040"/>
  <c r="M1041" s="1"/>
  <c r="O1008"/>
  <c r="I976"/>
  <c r="L910"/>
  <c r="M911" s="1"/>
  <c r="I1058"/>
  <c r="K1026"/>
  <c r="L1027" s="1"/>
  <c r="G1010"/>
  <c r="P978"/>
  <c r="Q979" s="1"/>
  <c r="H960"/>
  <c r="I961" s="1"/>
  <c r="K944"/>
  <c r="L945" s="1"/>
  <c r="P928"/>
  <c r="Q929" s="1"/>
  <c r="L912"/>
  <c r="M913" s="1"/>
  <c r="K1124"/>
  <c r="K1125" s="1"/>
  <c r="L1106"/>
  <c r="M1107" s="1"/>
  <c r="I1064"/>
  <c r="K966"/>
  <c r="O918"/>
  <c r="O919" s="1"/>
  <c r="H986"/>
  <c r="H987" s="1"/>
  <c r="J1086"/>
  <c r="K1087" s="1"/>
  <c r="O1070"/>
  <c r="K1054"/>
  <c r="P1054"/>
  <c r="Q1055" s="1"/>
  <c r="J1038"/>
  <c r="K1039" s="1"/>
  <c r="G1022"/>
  <c r="O1022"/>
  <c r="O1006"/>
  <c r="P1007" s="1"/>
  <c r="P974"/>
  <c r="Q975" s="1"/>
  <c r="L1076"/>
  <c r="M1077" s="1"/>
  <c r="J1076"/>
  <c r="L1044"/>
  <c r="M1045" s="1"/>
  <c r="G1028"/>
  <c r="I1012"/>
  <c r="J962"/>
  <c r="O946"/>
  <c r="G914"/>
  <c r="K1108"/>
  <c r="K1109" s="1"/>
  <c r="O1102"/>
  <c r="P1103" s="1"/>
  <c r="H1102"/>
  <c r="I1103" s="1"/>
  <c r="J1096"/>
  <c r="K1097" s="1"/>
  <c r="G1096"/>
  <c r="I1090"/>
  <c r="J1091" s="1"/>
  <c r="O1000"/>
  <c r="L902"/>
  <c r="M903" s="1"/>
  <c r="H1002"/>
  <c r="I1003" s="1"/>
  <c r="K904"/>
  <c r="L904"/>
  <c r="M905" s="1"/>
  <c r="I1241"/>
  <c r="N1238"/>
  <c r="I1240"/>
  <c r="K1233"/>
  <c r="O1235"/>
  <c r="G1078"/>
  <c r="I1014"/>
  <c r="L998"/>
  <c r="M999" s="1"/>
  <c r="G948"/>
  <c r="H949" s="1"/>
  <c r="O900"/>
  <c r="P901" s="1"/>
  <c r="H1036"/>
  <c r="I1037" s="1"/>
  <c r="G1004"/>
  <c r="H1005" s="1"/>
  <c r="I988"/>
  <c r="O922"/>
  <c r="G922"/>
  <c r="H923" s="1"/>
  <c r="H906"/>
  <c r="H907" s="1"/>
  <c r="L1092"/>
  <c r="M1093" s="1"/>
  <c r="I934"/>
  <c r="J935" s="1"/>
  <c r="N968"/>
  <c r="H920"/>
  <c r="I1120"/>
  <c r="L1104"/>
  <c r="M1105" s="1"/>
  <c r="H1114"/>
  <c r="P1040"/>
  <c r="Q1041" s="1"/>
  <c r="P1024"/>
  <c r="Q1025" s="1"/>
  <c r="O958"/>
  <c r="K942"/>
  <c r="N942"/>
  <c r="K1074"/>
  <c r="N1010"/>
  <c r="O1011" s="1"/>
  <c r="J960"/>
  <c r="J961" s="1"/>
  <c r="H928"/>
  <c r="J896"/>
  <c r="I896"/>
  <c r="I1118"/>
  <c r="J1119" s="1"/>
  <c r="H1118"/>
  <c r="I1066"/>
  <c r="I1067" s="1"/>
  <c r="K1018"/>
  <c r="L1019" s="1"/>
  <c r="J990"/>
  <c r="N990"/>
  <c r="N924"/>
  <c r="O924"/>
  <c r="O1044"/>
  <c r="P996"/>
  <c r="Q997" s="1"/>
  <c r="L980"/>
  <c r="M981" s="1"/>
  <c r="J930"/>
  <c r="H914"/>
  <c r="L898"/>
  <c r="M899" s="1"/>
  <c r="L1000"/>
  <c r="M1001" s="1"/>
  <c r="I950"/>
  <c r="P1002"/>
  <c r="Q1003" s="1"/>
  <c r="N952"/>
  <c r="P1236"/>
  <c r="H1237"/>
  <c r="O1241"/>
  <c r="O1238"/>
  <c r="J1240"/>
  <c r="N1233"/>
  <c r="H1234"/>
  <c r="N1234"/>
  <c r="L1078"/>
  <c r="M1079" s="1"/>
  <c r="I1062"/>
  <c r="P1046"/>
  <c r="Q1047" s="1"/>
  <c r="K1014"/>
  <c r="H964"/>
  <c r="I965" s="1"/>
  <c r="P964"/>
  <c r="Q965" s="1"/>
  <c r="L932"/>
  <c r="M933" s="1"/>
  <c r="J932"/>
  <c r="N1084"/>
  <c r="L1068"/>
  <c r="M1069" s="1"/>
  <c r="P1052"/>
  <c r="Q1053" s="1"/>
  <c r="P1036"/>
  <c r="Q1037" s="1"/>
  <c r="P988"/>
  <c r="Q989" s="1"/>
  <c r="O938"/>
  <c r="P938"/>
  <c r="Q939" s="1"/>
  <c r="G970"/>
  <c r="G1122"/>
  <c r="H1123" s="1"/>
  <c r="N984"/>
  <c r="O985" s="1"/>
  <c r="J1082"/>
  <c r="J920"/>
  <c r="I1116"/>
  <c r="J1117" s="1"/>
  <c r="K1100"/>
  <c r="H1094"/>
  <c r="N1114"/>
  <c r="K1098"/>
  <c r="J1056"/>
  <c r="G1024"/>
  <c r="I1008"/>
  <c r="P992"/>
  <c r="Q993" s="1"/>
  <c r="H976"/>
  <c r="G958"/>
  <c r="J926"/>
  <c r="K927" s="1"/>
  <c r="P1074"/>
  <c r="Q1075" s="1"/>
  <c r="J1058"/>
  <c r="P1058"/>
  <c r="Q1059" s="1"/>
  <c r="I1042"/>
  <c r="K1042"/>
  <c r="O1026"/>
  <c r="N994"/>
  <c r="I994"/>
  <c r="I978"/>
  <c r="I979" s="1"/>
  <c r="N944"/>
  <c r="J928"/>
  <c r="K929" s="1"/>
  <c r="K1106"/>
  <c r="K1107" s="1"/>
  <c r="P1064"/>
  <c r="Q1065" s="1"/>
  <c r="G1064"/>
  <c r="O1016"/>
  <c r="L1016"/>
  <c r="M1017" s="1"/>
  <c r="I966"/>
  <c r="O936"/>
  <c r="P937" s="1"/>
  <c r="N1086"/>
  <c r="L1070"/>
  <c r="M1071" s="1"/>
  <c r="L1054"/>
  <c r="M1055" s="1"/>
  <c r="O990"/>
  <c r="K974"/>
  <c r="H956"/>
  <c r="I957" s="1"/>
  <c r="J956"/>
  <c r="J957" s="1"/>
  <c r="H940"/>
  <c r="H941" s="1"/>
  <c r="G908"/>
  <c r="H909" s="1"/>
  <c r="K908"/>
  <c r="P1060"/>
  <c r="Q1061" s="1"/>
  <c r="N1028"/>
  <c r="I962"/>
  <c r="I963" s="1"/>
  <c r="I1108"/>
  <c r="I1109" s="1"/>
  <c r="N1096"/>
  <c r="O1090"/>
  <c r="J1080"/>
  <c r="K1080"/>
  <c r="I1032"/>
  <c r="I1033" s="1"/>
  <c r="I902"/>
  <c r="L952"/>
  <c r="M953" s="1"/>
  <c r="J1236"/>
  <c r="O1225"/>
  <c r="K1232"/>
  <c r="G1144"/>
  <c r="H1145" s="1"/>
  <c r="K1078"/>
  <c r="P1062"/>
  <c r="Q1063" s="1"/>
  <c r="L1030"/>
  <c r="M1031" s="1"/>
  <c r="O1014"/>
  <c r="H998"/>
  <c r="K982"/>
  <c r="K983" s="1"/>
  <c r="L964"/>
  <c r="M965" s="1"/>
  <c r="I900"/>
  <c r="K1052"/>
  <c r="L1053" s="1"/>
  <c r="L1036"/>
  <c r="M1037" s="1"/>
  <c r="O988"/>
  <c r="L938"/>
  <c r="M939" s="1"/>
  <c r="I922"/>
  <c r="I923" s="1"/>
  <c r="P906"/>
  <c r="Q907" s="1"/>
  <c r="O970"/>
  <c r="P970"/>
  <c r="Q971" s="1"/>
  <c r="I1122"/>
  <c r="J1123" s="1"/>
  <c r="O1048"/>
  <c r="O1049" s="1"/>
  <c r="L934"/>
  <c r="M935" s="1"/>
  <c r="P1034"/>
  <c r="Q1035" s="1"/>
  <c r="O1100"/>
  <c r="P1101" s="1"/>
  <c r="K1104"/>
  <c r="H1072"/>
  <c r="H1008"/>
  <c r="O992"/>
  <c r="O993" s="1"/>
  <c r="G976"/>
  <c r="J976"/>
  <c r="I942"/>
  <c r="K926"/>
  <c r="L927" s="1"/>
  <c r="G1058"/>
  <c r="J1026"/>
  <c r="N928"/>
  <c r="O929" s="1"/>
  <c r="L896"/>
  <c r="M897" s="1"/>
  <c r="N1112"/>
  <c r="J1112"/>
  <c r="K1113" s="1"/>
  <c r="H1064"/>
  <c r="K1016"/>
  <c r="P966"/>
  <c r="Q967" s="1"/>
  <c r="G966"/>
  <c r="L918"/>
  <c r="M919" s="1"/>
  <c r="N1066"/>
  <c r="O1067" s="1"/>
  <c r="K936"/>
  <c r="L937" s="1"/>
  <c r="N1006"/>
  <c r="I990"/>
  <c r="J991" s="1"/>
  <c r="G956"/>
  <c r="H957" s="1"/>
  <c r="K940"/>
  <c r="K1076"/>
  <c r="L996"/>
  <c r="M997" s="1"/>
  <c r="H996"/>
  <c r="P930"/>
  <c r="Q931" s="1"/>
  <c r="L914"/>
  <c r="M915" s="1"/>
  <c r="P1108"/>
  <c r="Q1109" s="1"/>
  <c r="K1102"/>
  <c r="L1102"/>
  <c r="M1103" s="1"/>
  <c r="L1096"/>
  <c r="M1097" s="1"/>
  <c r="H1080"/>
  <c r="L1080"/>
  <c r="M1081" s="1"/>
  <c r="H902"/>
  <c r="H903" s="1"/>
  <c r="I1050"/>
  <c r="J1051" s="1"/>
  <c r="O1002"/>
  <c r="P1003" s="1"/>
  <c r="G952"/>
  <c r="H953" s="1"/>
  <c r="J904"/>
  <c r="J1238"/>
  <c r="N1225"/>
  <c r="K1228"/>
  <c r="N1230"/>
  <c r="I1234"/>
  <c r="O1234"/>
  <c r="G1223"/>
  <c r="N1231"/>
  <c r="J1235"/>
  <c r="P1224"/>
  <c r="H1078"/>
  <c r="K1062"/>
  <c r="J1030"/>
  <c r="P998"/>
  <c r="Q999" s="1"/>
  <c r="N964"/>
  <c r="O964"/>
  <c r="G932"/>
  <c r="H933" s="1"/>
  <c r="O1084"/>
  <c r="P1085" s="1"/>
  <c r="H1052"/>
  <c r="I1053" s="1"/>
  <c r="G1020"/>
  <c r="J1020"/>
  <c r="K1021" s="1"/>
  <c r="K1004"/>
  <c r="I972"/>
  <c r="J973" s="1"/>
  <c r="L906"/>
  <c r="M907" s="1"/>
  <c r="N1092"/>
  <c r="J984"/>
  <c r="K985" s="1"/>
  <c r="L1082"/>
  <c r="M1083" s="1"/>
  <c r="J1034"/>
  <c r="K1035" s="1"/>
  <c r="K968"/>
  <c r="L968"/>
  <c r="M969" s="1"/>
  <c r="J1126"/>
  <c r="K1127" s="1"/>
  <c r="G1110"/>
  <c r="P1094"/>
  <c r="Q1095" s="1"/>
  <c r="P1104"/>
  <c r="Q1105" s="1"/>
  <c r="I1098"/>
  <c r="N1072"/>
  <c r="H1056"/>
  <c r="O1040"/>
  <c r="I1024"/>
  <c r="J1025" s="1"/>
  <c r="L1008"/>
  <c r="M1009" s="1"/>
  <c r="P958"/>
  <c r="Q959" s="1"/>
  <c r="H1074"/>
  <c r="L1058"/>
  <c r="M1059" s="1"/>
  <c r="K994"/>
  <c r="N978"/>
  <c r="G960"/>
  <c r="O944"/>
  <c r="P945" s="1"/>
  <c r="P912"/>
  <c r="Q913" s="1"/>
  <c r="G1138"/>
  <c r="H1139" s="1"/>
  <c r="O1124"/>
  <c r="N1124"/>
  <c r="P1106"/>
  <c r="Q1107" s="1"/>
  <c r="J1064"/>
  <c r="H1016"/>
  <c r="H966"/>
  <c r="P1066"/>
  <c r="Q1067" s="1"/>
  <c r="I986"/>
  <c r="J987" s="1"/>
  <c r="I936"/>
  <c r="J937" s="1"/>
  <c r="J1070"/>
  <c r="G1070"/>
  <c r="H1071" s="1"/>
  <c r="O1054"/>
  <c r="O1055" s="1"/>
  <c r="O1038"/>
  <c r="P1039" s="1"/>
  <c r="I1038"/>
  <c r="K1022"/>
  <c r="L1023" s="1"/>
  <c r="L974"/>
  <c r="M975" s="1"/>
  <c r="O974"/>
  <c r="O975" s="1"/>
  <c r="I940"/>
  <c r="G924"/>
  <c r="J908"/>
  <c r="J909" s="1"/>
  <c r="L1060"/>
  <c r="M1061" s="1"/>
  <c r="I1060"/>
  <c r="J1061" s="1"/>
  <c r="H1028"/>
  <c r="I1029" s="1"/>
  <c r="H1012"/>
  <c r="O980"/>
  <c r="G946"/>
  <c r="I914"/>
  <c r="I1096"/>
  <c r="H1090"/>
  <c r="H1091" s="1"/>
  <c r="K1000"/>
  <c r="N904"/>
  <c r="G1239"/>
  <c r="H1239"/>
  <c r="L1236"/>
  <c r="P1241"/>
  <c r="P1238"/>
  <c r="K1240"/>
  <c r="K1223"/>
  <c r="H1231"/>
  <c r="J1224"/>
  <c r="L1062"/>
  <c r="M1063" s="1"/>
  <c r="O1030"/>
  <c r="P1031" s="1"/>
  <c r="L1014"/>
  <c r="M1015" s="1"/>
  <c r="I998"/>
  <c r="L982"/>
  <c r="M983" s="1"/>
  <c r="O948"/>
  <c r="L916"/>
  <c r="M917" s="1"/>
  <c r="G900"/>
  <c r="H901" s="1"/>
  <c r="L1084"/>
  <c r="M1085" s="1"/>
  <c r="N1036"/>
  <c r="G988"/>
  <c r="L970"/>
  <c r="M971" s="1"/>
  <c r="J1092"/>
  <c r="H1128"/>
  <c r="P1048"/>
  <c r="Q1049" s="1"/>
  <c r="K934"/>
  <c r="K935" s="1"/>
  <c r="G1034"/>
  <c r="H1035" s="1"/>
  <c r="G920"/>
  <c r="H921" s="1"/>
  <c r="H1120"/>
  <c r="I1121" s="1"/>
  <c r="P1088"/>
  <c r="Q1089" s="1"/>
  <c r="L1098"/>
  <c r="M1099" s="1"/>
  <c r="J1072"/>
  <c r="K1073" s="1"/>
  <c r="O1056"/>
  <c r="O1057" s="1"/>
  <c r="H1040"/>
  <c r="K1024"/>
  <c r="J1008"/>
  <c r="K1009" s="1"/>
  <c r="K992"/>
  <c r="K958"/>
  <c r="K959" s="1"/>
  <c r="J942"/>
  <c r="N926"/>
  <c r="O927" s="1"/>
  <c r="G1074"/>
  <c r="H1010"/>
  <c r="J1010"/>
  <c r="P994"/>
  <c r="Q995" s="1"/>
  <c r="N960"/>
  <c r="J944"/>
  <c r="K918"/>
  <c r="J1018"/>
  <c r="K1019" s="1"/>
  <c r="H1086"/>
  <c r="I1087" s="1"/>
  <c r="J1054"/>
  <c r="H990"/>
  <c r="L940"/>
  <c r="M941" s="1"/>
  <c r="O908"/>
  <c r="I1076"/>
  <c r="P1044"/>
  <c r="Q1045" s="1"/>
  <c r="L1028"/>
  <c r="M1029" s="1"/>
  <c r="N1012"/>
  <c r="K996"/>
  <c r="L962"/>
  <c r="M963" s="1"/>
  <c r="N946"/>
  <c r="G930"/>
  <c r="I898"/>
  <c r="P898"/>
  <c r="Q899" s="1"/>
  <c r="N1032"/>
  <c r="G1000"/>
  <c r="H1001" s="1"/>
  <c r="O950"/>
  <c r="O951" s="1"/>
  <c r="P902"/>
  <c r="Q903" s="1"/>
  <c r="H1050"/>
  <c r="J1002"/>
  <c r="G904"/>
  <c r="H905" s="1"/>
  <c r="K1236"/>
  <c r="J1237"/>
  <c r="J1241"/>
  <c r="I1238"/>
  <c r="K1225"/>
  <c r="N1229"/>
  <c r="L1233"/>
  <c r="O1228"/>
  <c r="L1232"/>
  <c r="H1226"/>
  <c r="G1226"/>
  <c r="H1227"/>
  <c r="P1227"/>
  <c r="O1231"/>
  <c r="P1235"/>
  <c r="G1228"/>
  <c r="L1226"/>
  <c r="G1230"/>
  <c r="I1231"/>
  <c r="H1228"/>
  <c r="N1226"/>
  <c r="O1227"/>
  <c r="H1224"/>
  <c r="P737"/>
  <c r="K721"/>
  <c r="H705"/>
  <c r="H665"/>
  <c r="H1229"/>
  <c r="O1230"/>
  <c r="H1223"/>
  <c r="L1224"/>
  <c r="H697"/>
  <c r="K649"/>
  <c r="J633"/>
  <c r="O615"/>
  <c r="P607"/>
  <c r="J599"/>
  <c r="K581"/>
  <c r="I769"/>
  <c r="J729"/>
  <c r="O625"/>
  <c r="I1257"/>
  <c r="L769"/>
  <c r="H761"/>
  <c r="P729"/>
  <c r="I713"/>
  <c r="O705"/>
  <c r="H641"/>
  <c r="K1257"/>
  <c r="P667"/>
  <c r="O601"/>
  <c r="H643"/>
  <c r="J609"/>
  <c r="L609"/>
  <c r="H585"/>
  <c r="I673"/>
  <c r="J607"/>
  <c r="L591"/>
  <c r="O681"/>
  <c r="L641"/>
  <c r="J1254"/>
  <c r="J785"/>
  <c r="L761"/>
  <c r="P745"/>
  <c r="L737"/>
  <c r="H729"/>
  <c r="O721"/>
  <c r="J689"/>
  <c r="H657"/>
  <c r="L777"/>
  <c r="K785"/>
  <c r="I745"/>
  <c r="J659"/>
  <c r="K705"/>
  <c r="I1249"/>
  <c r="J753"/>
  <c r="K665"/>
  <c r="L683"/>
  <c r="O609"/>
  <c r="P1206"/>
  <c r="H1249"/>
  <c r="H1254"/>
  <c r="P51"/>
  <c r="P1208"/>
  <c r="P1214"/>
  <c r="J585"/>
  <c r="P1220"/>
  <c r="P1218"/>
  <c r="P1210"/>
  <c r="P1212"/>
  <c r="O683"/>
  <c r="P651"/>
  <c r="J627"/>
  <c r="O593"/>
  <c r="P1216"/>
  <c r="O777"/>
  <c r="H633"/>
  <c r="I625"/>
  <c r="L607"/>
  <c r="O591"/>
  <c r="J713"/>
  <c r="L705"/>
  <c r="J591"/>
  <c r="L1254"/>
  <c r="J583"/>
  <c r="H581"/>
  <c r="I1254"/>
  <c r="O675"/>
  <c r="I667"/>
  <c r="H745"/>
  <c r="J705"/>
  <c r="K673"/>
  <c r="H615"/>
  <c r="P581"/>
  <c r="H635"/>
  <c r="P627"/>
  <c r="I657"/>
  <c r="Q28"/>
  <c r="Q51"/>
  <c r="Q26"/>
  <c r="Q43"/>
  <c r="Q34"/>
  <c r="Q53"/>
  <c r="Q24"/>
  <c r="Q69"/>
  <c r="I681"/>
  <c r="H1257"/>
  <c r="K1254"/>
  <c r="I1255"/>
  <c r="K1260" s="1"/>
  <c r="K1251"/>
  <c r="I1258"/>
  <c r="Q55"/>
  <c r="Q59"/>
  <c r="Q22"/>
  <c r="Q49"/>
  <c r="K1255"/>
  <c r="K1258"/>
  <c r="H1255"/>
  <c r="H1258"/>
  <c r="I1251"/>
  <c r="Q63"/>
  <c r="Q57"/>
  <c r="Q61"/>
  <c r="Q47"/>
  <c r="Q41"/>
  <c r="M1255"/>
  <c r="L1255"/>
  <c r="Q32"/>
  <c r="Q45"/>
  <c r="Q30"/>
  <c r="M1254"/>
  <c r="J1258"/>
  <c r="J1248"/>
  <c r="J1249" s="1"/>
  <c r="J1255"/>
  <c r="I715"/>
  <c r="J691"/>
  <c r="K659"/>
  <c r="K651"/>
  <c r="I643"/>
  <c r="I801"/>
  <c r="I761"/>
  <c r="O673"/>
  <c r="K707"/>
  <c r="L699"/>
  <c r="O699"/>
  <c r="K683"/>
  <c r="L617"/>
  <c r="H617"/>
  <c r="L593"/>
  <c r="L801"/>
  <c r="P793"/>
  <c r="O657"/>
  <c r="P705"/>
  <c r="J675"/>
  <c r="L635"/>
  <c r="H721"/>
  <c r="L689"/>
  <c r="H591"/>
  <c r="P715"/>
  <c r="I1047"/>
  <c r="L1095"/>
  <c r="I775"/>
  <c r="H719"/>
  <c r="H687"/>
  <c r="K671"/>
  <c r="I789"/>
  <c r="K757"/>
  <c r="J749"/>
  <c r="J733"/>
  <c r="K701"/>
  <c r="H669"/>
  <c r="O653"/>
  <c r="P645"/>
  <c r="O629"/>
  <c r="K619"/>
  <c r="L595"/>
  <c r="P795"/>
  <c r="P787"/>
  <c r="I779"/>
  <c r="I739"/>
  <c r="L739"/>
  <c r="H731"/>
  <c r="H691"/>
  <c r="O1069"/>
  <c r="I1005"/>
  <c r="J913"/>
  <c r="J687"/>
  <c r="P773"/>
  <c r="H757"/>
  <c r="K741"/>
  <c r="K637"/>
  <c r="O763"/>
  <c r="H911"/>
  <c r="J617"/>
  <c r="P585"/>
  <c r="H783"/>
  <c r="L759"/>
  <c r="H743"/>
  <c r="J743"/>
  <c r="H735"/>
  <c r="L709"/>
  <c r="L693"/>
  <c r="P677"/>
  <c r="I619"/>
  <c r="P723"/>
  <c r="I1007"/>
  <c r="O799"/>
  <c r="K799"/>
  <c r="J791"/>
  <c r="J783"/>
  <c r="O783"/>
  <c r="H759"/>
  <c r="L727"/>
  <c r="J719"/>
  <c r="J695"/>
  <c r="H695"/>
  <c r="H671"/>
  <c r="J647"/>
  <c r="P631"/>
  <c r="J631"/>
  <c r="I623"/>
  <c r="P621"/>
  <c r="O613"/>
  <c r="K613"/>
  <c r="K597"/>
  <c r="I577"/>
  <c r="P577"/>
  <c r="J805"/>
  <c r="P797"/>
  <c r="H741"/>
  <c r="O741"/>
  <c r="H733"/>
  <c r="K725"/>
  <c r="O725"/>
  <c r="H717"/>
  <c r="I709"/>
  <c r="I693"/>
  <c r="I685"/>
  <c r="J653"/>
  <c r="H653"/>
  <c r="O637"/>
  <c r="P575"/>
  <c r="L575"/>
  <c r="I603"/>
  <c r="J595"/>
  <c r="O587"/>
  <c r="H803"/>
  <c r="P771"/>
  <c r="I771"/>
  <c r="K763"/>
  <c r="H763"/>
  <c r="O755"/>
  <c r="O753"/>
  <c r="O737"/>
  <c r="J649"/>
  <c r="K751"/>
  <c r="P735"/>
  <c r="I735"/>
  <c r="J703"/>
  <c r="L703"/>
  <c r="K687"/>
  <c r="L671"/>
  <c r="H663"/>
  <c r="K655"/>
  <c r="O639"/>
  <c r="H631"/>
  <c r="J579"/>
  <c r="H579"/>
  <c r="O589"/>
  <c r="I589"/>
  <c r="J577"/>
  <c r="H805"/>
  <c r="I757"/>
  <c r="H725"/>
  <c r="P693"/>
  <c r="J677"/>
  <c r="P629"/>
  <c r="I587"/>
  <c r="P779"/>
  <c r="H681"/>
  <c r="K775"/>
  <c r="O775"/>
  <c r="K767"/>
  <c r="J711"/>
  <c r="H703"/>
  <c r="P687"/>
  <c r="I679"/>
  <c r="P647"/>
  <c r="K639"/>
  <c r="P597"/>
  <c r="I597"/>
  <c r="P805"/>
  <c r="P789"/>
  <c r="K789"/>
  <c r="P781"/>
  <c r="I773"/>
  <c r="O765"/>
  <c r="P749"/>
  <c r="H701"/>
  <c r="P685"/>
  <c r="K685"/>
  <c r="P669"/>
  <c r="K669"/>
  <c r="L645"/>
  <c r="H637"/>
  <c r="L629"/>
  <c r="P619"/>
  <c r="P595"/>
  <c r="L587"/>
  <c r="L787"/>
  <c r="L779"/>
  <c r="O963"/>
  <c r="H1033"/>
  <c r="L707"/>
  <c r="K675"/>
  <c r="L659"/>
  <c r="O617"/>
  <c r="K777"/>
  <c r="P777"/>
  <c r="O769"/>
  <c r="P761"/>
  <c r="J761"/>
  <c r="P753"/>
  <c r="K753"/>
  <c r="O665"/>
  <c r="J751"/>
  <c r="K781"/>
  <c r="L773"/>
  <c r="O779"/>
  <c r="H747"/>
  <c r="P785"/>
  <c r="H777"/>
  <c r="L625"/>
  <c r="O767"/>
  <c r="O727"/>
  <c r="J655"/>
  <c r="O623"/>
  <c r="H587"/>
  <c r="K795"/>
  <c r="J787"/>
  <c r="K755"/>
  <c r="H707"/>
  <c r="I683"/>
  <c r="I795"/>
  <c r="O805"/>
  <c r="O789"/>
  <c r="H781"/>
  <c r="H773"/>
  <c r="L749"/>
  <c r="L717"/>
  <c r="K693"/>
  <c r="L677"/>
  <c r="O677"/>
  <c r="O661"/>
  <c r="K645"/>
  <c r="J637"/>
  <c r="I629"/>
  <c r="O619"/>
  <c r="L611"/>
  <c r="P611"/>
  <c r="K803"/>
  <c r="L747"/>
  <c r="O731"/>
  <c r="O723"/>
  <c r="H715"/>
  <c r="P691"/>
  <c r="J1005"/>
  <c r="J789"/>
  <c r="L757"/>
  <c r="P733"/>
  <c r="J717"/>
  <c r="K709"/>
  <c r="L701"/>
  <c r="O701"/>
  <c r="O685"/>
  <c r="J685"/>
  <c r="J669"/>
  <c r="P653"/>
  <c r="K629"/>
  <c r="K787"/>
  <c r="J755"/>
  <c r="H699"/>
  <c r="I691"/>
  <c r="I581"/>
  <c r="L799"/>
  <c r="I725"/>
  <c r="O709"/>
  <c r="I787"/>
  <c r="O627"/>
  <c r="L585"/>
  <c r="P801"/>
  <c r="J681"/>
  <c r="P673"/>
  <c r="O649"/>
  <c r="O641"/>
  <c r="P591"/>
  <c r="O1053"/>
  <c r="I1035"/>
  <c r="O1111"/>
  <c r="H919"/>
  <c r="L1039"/>
  <c r="L947"/>
  <c r="L1091"/>
  <c r="J767"/>
  <c r="J759"/>
  <c r="P703"/>
  <c r="O687"/>
  <c r="O679"/>
  <c r="J639"/>
  <c r="L631"/>
  <c r="L579"/>
  <c r="H613"/>
  <c r="H597"/>
  <c r="L577"/>
  <c r="L715"/>
  <c r="H651"/>
  <c r="L643"/>
  <c r="O931"/>
  <c r="O791"/>
  <c r="P719"/>
  <c r="L695"/>
  <c r="L679"/>
  <c r="H679"/>
  <c r="P671"/>
  <c r="H639"/>
  <c r="K621"/>
  <c r="H599"/>
  <c r="J797"/>
  <c r="L1089"/>
  <c r="H973"/>
  <c r="O935"/>
  <c r="I1089"/>
  <c r="H1047"/>
  <c r="O921"/>
  <c r="J1101"/>
  <c r="K1119"/>
  <c r="I909"/>
  <c r="K1061"/>
  <c r="I1045"/>
  <c r="P963"/>
  <c r="K973"/>
  <c r="K1089"/>
  <c r="L1067"/>
  <c r="K1091"/>
  <c r="K1033"/>
  <c r="I953"/>
  <c r="H799"/>
  <c r="P799"/>
  <c r="I791"/>
  <c r="H791"/>
  <c r="P783"/>
  <c r="K783"/>
  <c r="L775"/>
  <c r="P775"/>
  <c r="H767"/>
  <c r="P759"/>
  <c r="H751"/>
  <c r="L751"/>
  <c r="P743"/>
  <c r="O743"/>
  <c r="J735"/>
  <c r="O735"/>
  <c r="H727"/>
  <c r="K719"/>
  <c r="O719"/>
  <c r="K711"/>
  <c r="H711"/>
  <c r="K703"/>
  <c r="I703"/>
  <c r="O695"/>
  <c r="K695"/>
  <c r="L687"/>
  <c r="K679"/>
  <c r="J679"/>
  <c r="J671"/>
  <c r="I671"/>
  <c r="I663"/>
  <c r="O655"/>
  <c r="L655"/>
  <c r="K647"/>
  <c r="P639"/>
  <c r="L639"/>
  <c r="I631"/>
  <c r="K631"/>
  <c r="H623"/>
  <c r="J623"/>
  <c r="K579"/>
  <c r="I579"/>
  <c r="I621"/>
  <c r="H621"/>
  <c r="J597"/>
  <c r="P589"/>
  <c r="J589"/>
  <c r="H589"/>
  <c r="O577"/>
  <c r="K577"/>
  <c r="I805"/>
  <c r="H797"/>
  <c r="O797"/>
  <c r="L789"/>
  <c r="O781"/>
  <c r="O773"/>
  <c r="J773"/>
  <c r="H765"/>
  <c r="P765"/>
  <c r="J757"/>
  <c r="P757"/>
  <c r="O749"/>
  <c r="P741"/>
  <c r="I741"/>
  <c r="O733"/>
  <c r="I733"/>
  <c r="P725"/>
  <c r="L725"/>
  <c r="O717"/>
  <c r="I717"/>
  <c r="J709"/>
  <c r="J701"/>
  <c r="I701"/>
  <c r="H693"/>
  <c r="O693"/>
  <c r="L685"/>
  <c r="K677"/>
  <c r="H677"/>
  <c r="L669"/>
  <c r="K661"/>
  <c r="I661"/>
  <c r="I653"/>
  <c r="K653"/>
  <c r="O645"/>
  <c r="I637"/>
  <c r="H629"/>
  <c r="H575"/>
  <c r="H619"/>
  <c r="J611"/>
  <c r="K603"/>
  <c r="H595"/>
  <c r="J587"/>
  <c r="Q311"/>
  <c r="P954"/>
  <c r="Q955" s="1"/>
  <c r="L311"/>
  <c r="K954"/>
  <c r="J803"/>
  <c r="H795"/>
  <c r="H787"/>
  <c r="J771"/>
  <c r="J763"/>
  <c r="I763"/>
  <c r="P755"/>
  <c r="I755"/>
  <c r="H755"/>
  <c r="K747"/>
  <c r="H739"/>
  <c r="O739"/>
  <c r="K731"/>
  <c r="H723"/>
  <c r="K715"/>
  <c r="J715"/>
  <c r="P707"/>
  <c r="P699"/>
  <c r="K691"/>
  <c r="P683"/>
  <c r="H675"/>
  <c r="O667"/>
  <c r="I659"/>
  <c r="H659"/>
  <c r="L651"/>
  <c r="K643"/>
  <c r="J643"/>
  <c r="P635"/>
  <c r="L627"/>
  <c r="K627"/>
  <c r="I617"/>
  <c r="I609"/>
  <c r="P609"/>
  <c r="L601"/>
  <c r="K601"/>
  <c r="K593"/>
  <c r="P593"/>
  <c r="K585"/>
  <c r="O801"/>
  <c r="H793"/>
  <c r="H785"/>
  <c r="O785"/>
  <c r="K769"/>
  <c r="O761"/>
  <c r="K745"/>
  <c r="I737"/>
  <c r="O729"/>
  <c r="L729"/>
  <c r="I721"/>
  <c r="P713"/>
  <c r="P689"/>
  <c r="L665"/>
  <c r="K657"/>
  <c r="P657"/>
  <c r="I633"/>
  <c r="J625"/>
  <c r="P599"/>
  <c r="L599"/>
  <c r="I591"/>
  <c r="I583"/>
  <c r="L735"/>
  <c r="K727"/>
  <c r="I749"/>
  <c r="O575"/>
  <c r="M311"/>
  <c r="L954"/>
  <c r="M955" s="1"/>
  <c r="K311"/>
  <c r="J954"/>
  <c r="O787"/>
  <c r="K801"/>
  <c r="I785"/>
  <c r="L681"/>
  <c r="K951"/>
  <c r="I807"/>
  <c r="I799"/>
  <c r="K791"/>
  <c r="L783"/>
  <c r="I783"/>
  <c r="J775"/>
  <c r="I759"/>
  <c r="I751"/>
  <c r="O751"/>
  <c r="I743"/>
  <c r="K743"/>
  <c r="I719"/>
  <c r="L719"/>
  <c r="O711"/>
  <c r="I711"/>
  <c r="I695"/>
  <c r="I687"/>
  <c r="H655"/>
  <c r="L647"/>
  <c r="K623"/>
  <c r="P623"/>
  <c r="J621"/>
  <c r="L805"/>
  <c r="K797"/>
  <c r="H789"/>
  <c r="K773"/>
  <c r="I765"/>
  <c r="K749"/>
  <c r="H749"/>
  <c r="L741"/>
  <c r="K733"/>
  <c r="J725"/>
  <c r="P717"/>
  <c r="P709"/>
  <c r="I677"/>
  <c r="I669"/>
  <c r="I645"/>
  <c r="L637"/>
  <c r="I575"/>
  <c r="J619"/>
  <c r="L619"/>
  <c r="O611"/>
  <c r="H611"/>
  <c r="H603"/>
  <c r="L603"/>
  <c r="K595"/>
  <c r="P587"/>
  <c r="K587"/>
  <c r="H311"/>
  <c r="G954"/>
  <c r="N954"/>
  <c r="O311"/>
  <c r="P803"/>
  <c r="O803"/>
  <c r="L795"/>
  <c r="J779"/>
  <c r="H771"/>
  <c r="K771"/>
  <c r="O771"/>
  <c r="P763"/>
  <c r="L755"/>
  <c r="P747"/>
  <c r="I747"/>
  <c r="K739"/>
  <c r="J739"/>
  <c r="L731"/>
  <c r="I731"/>
  <c r="I723"/>
  <c r="O715"/>
  <c r="J707"/>
  <c r="I707"/>
  <c r="K699"/>
  <c r="O691"/>
  <c r="J683"/>
  <c r="I675"/>
  <c r="L675"/>
  <c r="H667"/>
  <c r="P659"/>
  <c r="O659"/>
  <c r="J651"/>
  <c r="P643"/>
  <c r="O635"/>
  <c r="I627"/>
  <c r="K617"/>
  <c r="H609"/>
  <c r="J601"/>
  <c r="J593"/>
  <c r="J801"/>
  <c r="J777"/>
  <c r="H769"/>
  <c r="I753"/>
  <c r="O745"/>
  <c r="H737"/>
  <c r="I729"/>
  <c r="H713"/>
  <c r="K713"/>
  <c r="I689"/>
  <c r="K689"/>
  <c r="K681"/>
  <c r="P681"/>
  <c r="L673"/>
  <c r="J665"/>
  <c r="P665"/>
  <c r="P641"/>
  <c r="P633"/>
  <c r="O633"/>
  <c r="H625"/>
  <c r="O607"/>
  <c r="H607"/>
  <c r="O599"/>
  <c r="K591"/>
  <c r="O583"/>
  <c r="K583"/>
  <c r="H583"/>
  <c r="H1251"/>
  <c r="G1255"/>
  <c r="G1258"/>
  <c r="J799"/>
  <c r="P791"/>
  <c r="H775"/>
  <c r="K759"/>
  <c r="P751"/>
  <c r="K735"/>
  <c r="I727"/>
  <c r="P695"/>
  <c r="P679"/>
  <c r="O671"/>
  <c r="P663"/>
  <c r="I655"/>
  <c r="H647"/>
  <c r="I639"/>
  <c r="O631"/>
  <c r="L623"/>
  <c r="P579"/>
  <c r="O579"/>
  <c r="O621"/>
  <c r="L621"/>
  <c r="J613"/>
  <c r="I613"/>
  <c r="O597"/>
  <c r="H577"/>
  <c r="L797"/>
  <c r="I781"/>
  <c r="L733"/>
  <c r="K717"/>
  <c r="H709"/>
  <c r="P701"/>
  <c r="J693"/>
  <c r="O669"/>
  <c r="P661"/>
  <c r="J661"/>
  <c r="L653"/>
  <c r="J645"/>
  <c r="P637"/>
  <c r="J629"/>
  <c r="K575"/>
  <c r="J575"/>
  <c r="K611"/>
  <c r="P603"/>
  <c r="O595"/>
  <c r="I311"/>
  <c r="H954"/>
  <c r="P311"/>
  <c r="O954"/>
  <c r="I954"/>
  <c r="J311"/>
  <c r="L803"/>
  <c r="J795"/>
  <c r="K779"/>
  <c r="L763"/>
  <c r="O747"/>
  <c r="O707"/>
  <c r="J699"/>
  <c r="H683"/>
  <c r="J667"/>
  <c r="O651"/>
  <c r="I635"/>
  <c r="K635"/>
  <c r="H627"/>
  <c r="P617"/>
  <c r="K609"/>
  <c r="H601"/>
  <c r="P601"/>
  <c r="I593"/>
  <c r="I585"/>
  <c r="H801"/>
  <c r="I793"/>
  <c r="O793"/>
  <c r="L785"/>
  <c r="P769"/>
  <c r="J769"/>
  <c r="K761"/>
  <c r="L753"/>
  <c r="L745"/>
  <c r="J745"/>
  <c r="K737"/>
  <c r="K729"/>
  <c r="J721"/>
  <c r="L721"/>
  <c r="L713"/>
  <c r="I705"/>
  <c r="I697"/>
  <c r="H689"/>
  <c r="O689"/>
  <c r="J673"/>
  <c r="H673"/>
  <c r="I665"/>
  <c r="J657"/>
  <c r="H649"/>
  <c r="L649"/>
  <c r="K641"/>
  <c r="I641"/>
  <c r="L633"/>
  <c r="K633"/>
  <c r="P625"/>
  <c r="P615"/>
  <c r="I607"/>
  <c r="K607"/>
  <c r="I599"/>
  <c r="K599"/>
  <c r="J581"/>
  <c r="L581"/>
  <c r="K1192"/>
  <c r="P1188"/>
  <c r="P1190"/>
  <c r="L1196"/>
  <c r="I1196"/>
  <c r="O1198"/>
  <c r="P1202"/>
  <c r="O61"/>
  <c r="P1192"/>
  <c r="I1200"/>
  <c r="L1200"/>
  <c r="J1200"/>
  <c r="I1198"/>
  <c r="L1202"/>
  <c r="H1196"/>
  <c r="O1196"/>
  <c r="K1194"/>
  <c r="J1202"/>
  <c r="J1192"/>
  <c r="L1192"/>
  <c r="P1196"/>
  <c r="P1194"/>
  <c r="L1194"/>
  <c r="P1200"/>
  <c r="H1204"/>
  <c r="J1198"/>
  <c r="H1202"/>
  <c r="K1202"/>
  <c r="K1196"/>
  <c r="H1194"/>
  <c r="L1204"/>
  <c r="O1204"/>
  <c r="H1198"/>
  <c r="P1198"/>
  <c r="I1192"/>
  <c r="J1196"/>
  <c r="O1194"/>
  <c r="J1194"/>
  <c r="H1200"/>
  <c r="P1204"/>
  <c r="I1204"/>
  <c r="L1198"/>
  <c r="O1202"/>
  <c r="K1200"/>
  <c r="K1204"/>
  <c r="H1192"/>
  <c r="L1188"/>
  <c r="L1190"/>
  <c r="P1186"/>
  <c r="K1184"/>
  <c r="L1184"/>
  <c r="P1184"/>
  <c r="J1188"/>
  <c r="I1186"/>
  <c r="O1190"/>
  <c r="H1184"/>
  <c r="O1188"/>
  <c r="O1186"/>
  <c r="H1186"/>
  <c r="K1190"/>
  <c r="L1186"/>
  <c r="J1184"/>
  <c r="H1188"/>
  <c r="I1190"/>
  <c r="H1190"/>
  <c r="K1188"/>
  <c r="J1186"/>
  <c r="O117"/>
  <c r="Q501"/>
  <c r="P1144"/>
  <c r="Q1145" s="1"/>
  <c r="P499"/>
  <c r="O1142"/>
  <c r="P1143" s="1"/>
  <c r="I499"/>
  <c r="H1142"/>
  <c r="I1143" s="1"/>
  <c r="Q499"/>
  <c r="P1142"/>
  <c r="Q1143" s="1"/>
  <c r="J501"/>
  <c r="I1144"/>
  <c r="J1145" s="1"/>
  <c r="K501"/>
  <c r="J1144"/>
  <c r="K1145" s="1"/>
  <c r="P497"/>
  <c r="O1140"/>
  <c r="P1141" s="1"/>
  <c r="O497"/>
  <c r="N1140"/>
  <c r="O1141" s="1"/>
  <c r="J485"/>
  <c r="I1128"/>
  <c r="J1129" s="1"/>
  <c r="O485"/>
  <c r="N1128"/>
  <c r="O1129" s="1"/>
  <c r="L479"/>
  <c r="K1122"/>
  <c r="M479"/>
  <c r="L1122"/>
  <c r="M1123" s="1"/>
  <c r="P503"/>
  <c r="O1146"/>
  <c r="P1147" s="1"/>
  <c r="J487"/>
  <c r="I1130"/>
  <c r="J1131" s="1"/>
  <c r="L473"/>
  <c r="K1116"/>
  <c r="M473"/>
  <c r="L1116"/>
  <c r="M1117" s="1"/>
  <c r="Q471"/>
  <c r="P1114"/>
  <c r="Q1115" s="1"/>
  <c r="L471"/>
  <c r="K1114"/>
  <c r="L1115" s="1"/>
  <c r="L495"/>
  <c r="K1138"/>
  <c r="L1139" s="1"/>
  <c r="J495"/>
  <c r="I1138"/>
  <c r="J1139" s="1"/>
  <c r="Q481"/>
  <c r="P1124"/>
  <c r="Q1125" s="1"/>
  <c r="P469"/>
  <c r="O1112"/>
  <c r="Q469"/>
  <c r="P1112"/>
  <c r="Q1113" s="1"/>
  <c r="K491"/>
  <c r="J1134"/>
  <c r="K1135" s="1"/>
  <c r="I491"/>
  <c r="H1134"/>
  <c r="I1135" s="1"/>
  <c r="Q491"/>
  <c r="P1134"/>
  <c r="Q1135" s="1"/>
  <c r="O493"/>
  <c r="N1136"/>
  <c r="O1137" s="1"/>
  <c r="K493"/>
  <c r="J1136"/>
  <c r="K1137" s="1"/>
  <c r="P505"/>
  <c r="O1148"/>
  <c r="P1149" s="1"/>
  <c r="O505"/>
  <c r="N1148"/>
  <c r="O1149" s="1"/>
  <c r="K489"/>
  <c r="J1132"/>
  <c r="K1133" s="1"/>
  <c r="J489"/>
  <c r="I1132"/>
  <c r="J1133" s="1"/>
  <c r="K499"/>
  <c r="J1142"/>
  <c r="K1143" s="1"/>
  <c r="Q497"/>
  <c r="P1140"/>
  <c r="Q1141" s="1"/>
  <c r="M499"/>
  <c r="L1142"/>
  <c r="M1143" s="1"/>
  <c r="K497"/>
  <c r="J1140"/>
  <c r="K1141" s="1"/>
  <c r="I497"/>
  <c r="H1140"/>
  <c r="I1141" s="1"/>
  <c r="P485"/>
  <c r="O1128"/>
  <c r="P1129" s="1"/>
  <c r="Q503"/>
  <c r="P1146"/>
  <c r="Q1147" s="1"/>
  <c r="J503"/>
  <c r="I1146"/>
  <c r="J1147" s="1"/>
  <c r="L487"/>
  <c r="K1130"/>
  <c r="L1131" s="1"/>
  <c r="K487"/>
  <c r="J1130"/>
  <c r="K1131" s="1"/>
  <c r="P477"/>
  <c r="O1120"/>
  <c r="Q477"/>
  <c r="P1120"/>
  <c r="Q1121" s="1"/>
  <c r="J471"/>
  <c r="I1114"/>
  <c r="J1115" s="1"/>
  <c r="I495"/>
  <c r="H1138"/>
  <c r="I1139" s="1"/>
  <c r="M495"/>
  <c r="L1138"/>
  <c r="M1139" s="1"/>
  <c r="O495"/>
  <c r="N1138"/>
  <c r="O1139" s="1"/>
  <c r="I481"/>
  <c r="H1124"/>
  <c r="Q475"/>
  <c r="P1118"/>
  <c r="Q1119" s="1"/>
  <c r="J491"/>
  <c r="I1134"/>
  <c r="J1135" s="1"/>
  <c r="M491"/>
  <c r="L1134"/>
  <c r="M1135" s="1"/>
  <c r="J493"/>
  <c r="I1136"/>
  <c r="J1137" s="1"/>
  <c r="P493"/>
  <c r="O1136"/>
  <c r="P1137" s="1"/>
  <c r="I505"/>
  <c r="H1148"/>
  <c r="I1149" s="1"/>
  <c r="P489"/>
  <c r="O1132"/>
  <c r="P1133" s="1"/>
  <c r="O489"/>
  <c r="N1132"/>
  <c r="O1133" s="1"/>
  <c r="I501"/>
  <c r="H1144"/>
  <c r="I1145" s="1"/>
  <c r="O499"/>
  <c r="N1142"/>
  <c r="O1143" s="1"/>
  <c r="O501"/>
  <c r="N1144"/>
  <c r="O1145" s="1"/>
  <c r="P501"/>
  <c r="O1144"/>
  <c r="P1145" s="1"/>
  <c r="J499"/>
  <c r="I1142"/>
  <c r="J1143" s="1"/>
  <c r="M501"/>
  <c r="L1144"/>
  <c r="M1145" s="1"/>
  <c r="L501"/>
  <c r="K1144"/>
  <c r="L1145" s="1"/>
  <c r="L497"/>
  <c r="K1140"/>
  <c r="L1141" s="1"/>
  <c r="M497"/>
  <c r="L1140"/>
  <c r="M1141" s="1"/>
  <c r="M485"/>
  <c r="L1128"/>
  <c r="M1129" s="1"/>
  <c r="L485"/>
  <c r="K1128"/>
  <c r="L1129" s="1"/>
  <c r="Q479"/>
  <c r="P1122"/>
  <c r="Q1123" s="1"/>
  <c r="M503"/>
  <c r="L1146"/>
  <c r="M1147" s="1"/>
  <c r="I503"/>
  <c r="H1146"/>
  <c r="I1147" s="1"/>
  <c r="O503"/>
  <c r="N1146"/>
  <c r="O1147" s="1"/>
  <c r="I487"/>
  <c r="H1130"/>
  <c r="I1131" s="1"/>
  <c r="P487"/>
  <c r="O1130"/>
  <c r="P1131" s="1"/>
  <c r="Q473"/>
  <c r="P1116"/>
  <c r="Q1117" s="1"/>
  <c r="J483"/>
  <c r="I1126"/>
  <c r="M483"/>
  <c r="L1126"/>
  <c r="M1127" s="1"/>
  <c r="M477"/>
  <c r="L1120"/>
  <c r="M1121" s="1"/>
  <c r="M471"/>
  <c r="L1114"/>
  <c r="M1115" s="1"/>
  <c r="K495"/>
  <c r="J1138"/>
  <c r="K1139" s="1"/>
  <c r="M481"/>
  <c r="L1124"/>
  <c r="M1125" s="1"/>
  <c r="M469"/>
  <c r="L1112"/>
  <c r="M1113" s="1"/>
  <c r="O491"/>
  <c r="N1134"/>
  <c r="O1135" s="1"/>
  <c r="I493"/>
  <c r="H1136"/>
  <c r="I1137" s="1"/>
  <c r="L493"/>
  <c r="K1136"/>
  <c r="L1137" s="1"/>
  <c r="L505"/>
  <c r="K1148"/>
  <c r="L1149" s="1"/>
  <c r="Q505"/>
  <c r="P1148"/>
  <c r="Q1149" s="1"/>
  <c r="M505"/>
  <c r="L1148"/>
  <c r="M1149" s="1"/>
  <c r="I489"/>
  <c r="H1132"/>
  <c r="I1133" s="1"/>
  <c r="L499"/>
  <c r="K1142"/>
  <c r="L1143" s="1"/>
  <c r="J497"/>
  <c r="I1140"/>
  <c r="J1141" s="1"/>
  <c r="K485"/>
  <c r="J1128"/>
  <c r="K1129" s="1"/>
  <c r="Q485"/>
  <c r="P1128"/>
  <c r="Q1129" s="1"/>
  <c r="L503"/>
  <c r="K1146"/>
  <c r="L1147" s="1"/>
  <c r="K503"/>
  <c r="J1146"/>
  <c r="K1147" s="1"/>
  <c r="M487"/>
  <c r="L1130"/>
  <c r="M1131" s="1"/>
  <c r="Q487"/>
  <c r="P1130"/>
  <c r="Q1131" s="1"/>
  <c r="O487"/>
  <c r="N1130"/>
  <c r="O1131" s="1"/>
  <c r="P483"/>
  <c r="O1126"/>
  <c r="Q483"/>
  <c r="P1126"/>
  <c r="Q1127" s="1"/>
  <c r="K471"/>
  <c r="J1114"/>
  <c r="K1115" s="1"/>
  <c r="Q495"/>
  <c r="P1138"/>
  <c r="Q1139" s="1"/>
  <c r="P495"/>
  <c r="O1138"/>
  <c r="P1139" s="1"/>
  <c r="M475"/>
  <c r="L1118"/>
  <c r="M1119" s="1"/>
  <c r="P491"/>
  <c r="O1134"/>
  <c r="P1135" s="1"/>
  <c r="L491"/>
  <c r="K1134"/>
  <c r="L1135" s="1"/>
  <c r="M493"/>
  <c r="L1136"/>
  <c r="M1137" s="1"/>
  <c r="Q493"/>
  <c r="P1136"/>
  <c r="Q1137" s="1"/>
  <c r="K505"/>
  <c r="J1148"/>
  <c r="K1149" s="1"/>
  <c r="J505"/>
  <c r="I1148"/>
  <c r="J1149" s="1"/>
  <c r="L489"/>
  <c r="K1132"/>
  <c r="L1133" s="1"/>
  <c r="Q489"/>
  <c r="P1132"/>
  <c r="Q1133" s="1"/>
  <c r="M489"/>
  <c r="L1132"/>
  <c r="M1133" s="1"/>
  <c r="M511"/>
  <c r="L832"/>
  <c r="M833" s="1"/>
  <c r="M561"/>
  <c r="L882"/>
  <c r="M883" s="1"/>
  <c r="K529"/>
  <c r="J850"/>
  <c r="K511"/>
  <c r="J832"/>
  <c r="P511"/>
  <c r="O832"/>
  <c r="I511"/>
  <c r="H832"/>
  <c r="K519"/>
  <c r="J840"/>
  <c r="Q519"/>
  <c r="P840"/>
  <c r="Q841" s="1"/>
  <c r="O519"/>
  <c r="N840"/>
  <c r="I561"/>
  <c r="H882"/>
  <c r="K561"/>
  <c r="J882"/>
  <c r="Q553"/>
  <c r="P874"/>
  <c r="Q875" s="1"/>
  <c r="O553"/>
  <c r="N874"/>
  <c r="O529"/>
  <c r="N850"/>
  <c r="L529"/>
  <c r="K850"/>
  <c r="J545"/>
  <c r="I866"/>
  <c r="H545"/>
  <c r="G866"/>
  <c r="M545"/>
  <c r="L866"/>
  <c r="M867" s="1"/>
  <c r="I527"/>
  <c r="H848"/>
  <c r="K527"/>
  <c r="J848"/>
  <c r="J569"/>
  <c r="I890"/>
  <c r="H569"/>
  <c r="G890"/>
  <c r="M571"/>
  <c r="L892"/>
  <c r="M893" s="1"/>
  <c r="P571"/>
  <c r="O892"/>
  <c r="K515"/>
  <c r="J836"/>
  <c r="Q515"/>
  <c r="P836"/>
  <c r="Q837" s="1"/>
  <c r="O515"/>
  <c r="N836"/>
  <c r="I565"/>
  <c r="H886"/>
  <c r="J886"/>
  <c r="K565"/>
  <c r="K547"/>
  <c r="J868"/>
  <c r="K869" s="1"/>
  <c r="Q547"/>
  <c r="P868"/>
  <c r="Q869" s="1"/>
  <c r="P573"/>
  <c r="O894"/>
  <c r="I573"/>
  <c r="H894"/>
  <c r="I513"/>
  <c r="H834"/>
  <c r="K513"/>
  <c r="J834"/>
  <c r="Q513"/>
  <c r="P834"/>
  <c r="Q835" s="1"/>
  <c r="O521"/>
  <c r="N842"/>
  <c r="L521"/>
  <c r="K842"/>
  <c r="K567"/>
  <c r="J888"/>
  <c r="Q567"/>
  <c r="P888"/>
  <c r="Q889" s="1"/>
  <c r="O559"/>
  <c r="N880"/>
  <c r="L559"/>
  <c r="K880"/>
  <c r="J551"/>
  <c r="I872"/>
  <c r="H551"/>
  <c r="G872"/>
  <c r="M551"/>
  <c r="L872"/>
  <c r="M873" s="1"/>
  <c r="P533"/>
  <c r="O854"/>
  <c r="I533"/>
  <c r="H854"/>
  <c r="Q535"/>
  <c r="P856"/>
  <c r="Q857" s="1"/>
  <c r="O535"/>
  <c r="N856"/>
  <c r="L539"/>
  <c r="K860"/>
  <c r="J539"/>
  <c r="I860"/>
  <c r="H531"/>
  <c r="G852"/>
  <c r="M531"/>
  <c r="L852"/>
  <c r="M853" s="1"/>
  <c r="P531"/>
  <c r="O852"/>
  <c r="L523"/>
  <c r="K844"/>
  <c r="J523"/>
  <c r="I844"/>
  <c r="K537"/>
  <c r="J858"/>
  <c r="Q537"/>
  <c r="P858"/>
  <c r="Q859" s="1"/>
  <c r="K830"/>
  <c r="L509"/>
  <c r="I830"/>
  <c r="J509"/>
  <c r="I517"/>
  <c r="H838"/>
  <c r="K517"/>
  <c r="J838"/>
  <c r="Q517"/>
  <c r="P838"/>
  <c r="Q839" s="1"/>
  <c r="I525"/>
  <c r="H846"/>
  <c r="K525"/>
  <c r="J846"/>
  <c r="K563"/>
  <c r="J884"/>
  <c r="Q563"/>
  <c r="P884"/>
  <c r="Q885" s="1"/>
  <c r="O555"/>
  <c r="N876"/>
  <c r="L555"/>
  <c r="K876"/>
  <c r="J541"/>
  <c r="I862"/>
  <c r="H541"/>
  <c r="G862"/>
  <c r="M541"/>
  <c r="L862"/>
  <c r="M863" s="1"/>
  <c r="I557"/>
  <c r="H878"/>
  <c r="K557"/>
  <c r="J878"/>
  <c r="I549"/>
  <c r="H870"/>
  <c r="K549"/>
  <c r="J870"/>
  <c r="K871" s="1"/>
  <c r="L543"/>
  <c r="K864"/>
  <c r="J543"/>
  <c r="I864"/>
  <c r="H511"/>
  <c r="G832"/>
  <c r="H561"/>
  <c r="G882"/>
  <c r="H883" s="1"/>
  <c r="K553"/>
  <c r="J874"/>
  <c r="L545"/>
  <c r="K866"/>
  <c r="L867" s="1"/>
  <c r="H527"/>
  <c r="G848"/>
  <c r="H849" s="1"/>
  <c r="M527"/>
  <c r="L848"/>
  <c r="M849" s="1"/>
  <c r="P527"/>
  <c r="O848"/>
  <c r="O569"/>
  <c r="N890"/>
  <c r="L569"/>
  <c r="K890"/>
  <c r="J571"/>
  <c r="I892"/>
  <c r="H571"/>
  <c r="G892"/>
  <c r="P515"/>
  <c r="O836"/>
  <c r="P837" s="1"/>
  <c r="I515"/>
  <c r="H836"/>
  <c r="H565"/>
  <c r="G886"/>
  <c r="H887" s="1"/>
  <c r="M565"/>
  <c r="L886"/>
  <c r="M887" s="1"/>
  <c r="O886"/>
  <c r="P565"/>
  <c r="P547"/>
  <c r="O868"/>
  <c r="P869" s="1"/>
  <c r="I547"/>
  <c r="H868"/>
  <c r="H573"/>
  <c r="G894"/>
  <c r="H895" s="1"/>
  <c r="M573"/>
  <c r="L894"/>
  <c r="M895" s="1"/>
  <c r="M513"/>
  <c r="L834"/>
  <c r="M835" s="1"/>
  <c r="P513"/>
  <c r="O834"/>
  <c r="P835" s="1"/>
  <c r="I521"/>
  <c r="H842"/>
  <c r="K521"/>
  <c r="J842"/>
  <c r="K843" s="1"/>
  <c r="Q521"/>
  <c r="P842"/>
  <c r="Q843" s="1"/>
  <c r="P567"/>
  <c r="O888"/>
  <c r="P889" s="1"/>
  <c r="I567"/>
  <c r="H888"/>
  <c r="K559"/>
  <c r="J880"/>
  <c r="K881" s="1"/>
  <c r="Q559"/>
  <c r="P880"/>
  <c r="Q881" s="1"/>
  <c r="O551"/>
  <c r="N872"/>
  <c r="L551"/>
  <c r="K872"/>
  <c r="L873" s="1"/>
  <c r="J533"/>
  <c r="I854"/>
  <c r="H533"/>
  <c r="G854"/>
  <c r="H855" s="1"/>
  <c r="M533"/>
  <c r="L854"/>
  <c r="M855" s="1"/>
  <c r="I535"/>
  <c r="H856"/>
  <c r="K535"/>
  <c r="J856"/>
  <c r="Q539"/>
  <c r="P860"/>
  <c r="Q861" s="1"/>
  <c r="O539"/>
  <c r="N860"/>
  <c r="L531"/>
  <c r="K852"/>
  <c r="L853" s="1"/>
  <c r="J531"/>
  <c r="I852"/>
  <c r="J844"/>
  <c r="K523"/>
  <c r="P844"/>
  <c r="Q845" s="1"/>
  <c r="Q523"/>
  <c r="O523"/>
  <c r="N844"/>
  <c r="P537"/>
  <c r="O858"/>
  <c r="P859" s="1"/>
  <c r="I537"/>
  <c r="H858"/>
  <c r="P830"/>
  <c r="Q509"/>
  <c r="N830"/>
  <c r="O509"/>
  <c r="M517"/>
  <c r="L838"/>
  <c r="M839" s="1"/>
  <c r="P517"/>
  <c r="O838"/>
  <c r="P839" s="1"/>
  <c r="H525"/>
  <c r="G846"/>
  <c r="H847" s="1"/>
  <c r="M525"/>
  <c r="L846"/>
  <c r="M847" s="1"/>
  <c r="P525"/>
  <c r="O846"/>
  <c r="P563"/>
  <c r="O884"/>
  <c r="P885" s="1"/>
  <c r="I563"/>
  <c r="H884"/>
  <c r="K555"/>
  <c r="J876"/>
  <c r="K877" s="1"/>
  <c r="Q555"/>
  <c r="P876"/>
  <c r="Q877" s="1"/>
  <c r="O541"/>
  <c r="N862"/>
  <c r="L541"/>
  <c r="K862"/>
  <c r="L863" s="1"/>
  <c r="H557"/>
  <c r="G878"/>
  <c r="H879" s="1"/>
  <c r="M557"/>
  <c r="L878"/>
  <c r="M879" s="1"/>
  <c r="P557"/>
  <c r="O878"/>
  <c r="M549"/>
  <c r="L870"/>
  <c r="M871" s="1"/>
  <c r="P549"/>
  <c r="O870"/>
  <c r="Q543"/>
  <c r="P864"/>
  <c r="Q865" s="1"/>
  <c r="O543"/>
  <c r="N864"/>
  <c r="I519"/>
  <c r="H840"/>
  <c r="I553"/>
  <c r="H874"/>
  <c r="O545"/>
  <c r="N866"/>
  <c r="L511"/>
  <c r="K832"/>
  <c r="J511"/>
  <c r="I832"/>
  <c r="J833" s="1"/>
  <c r="H519"/>
  <c r="G840"/>
  <c r="M519"/>
  <c r="L840"/>
  <c r="M841" s="1"/>
  <c r="L561"/>
  <c r="K882"/>
  <c r="J561"/>
  <c r="I882"/>
  <c r="H553"/>
  <c r="G874"/>
  <c r="H875" s="1"/>
  <c r="M553"/>
  <c r="L874"/>
  <c r="M875" s="1"/>
  <c r="P553"/>
  <c r="O874"/>
  <c r="P529"/>
  <c r="O850"/>
  <c r="I529"/>
  <c r="H850"/>
  <c r="J866"/>
  <c r="K545"/>
  <c r="Q545"/>
  <c r="P866"/>
  <c r="Q867" s="1"/>
  <c r="L527"/>
  <c r="K848"/>
  <c r="L849" s="1"/>
  <c r="J527"/>
  <c r="I848"/>
  <c r="I569"/>
  <c r="H890"/>
  <c r="K569"/>
  <c r="J890"/>
  <c r="K891" s="1"/>
  <c r="P890"/>
  <c r="Q891" s="1"/>
  <c r="Q569"/>
  <c r="O571"/>
  <c r="N892"/>
  <c r="L571"/>
  <c r="K892"/>
  <c r="H515"/>
  <c r="G836"/>
  <c r="H837" s="1"/>
  <c r="M515"/>
  <c r="L836"/>
  <c r="M837" s="1"/>
  <c r="L565"/>
  <c r="K886"/>
  <c r="L887" s="1"/>
  <c r="J565"/>
  <c r="I886"/>
  <c r="J547"/>
  <c r="I868"/>
  <c r="J869" s="1"/>
  <c r="H547"/>
  <c r="G868"/>
  <c r="H869" s="1"/>
  <c r="M547"/>
  <c r="L868"/>
  <c r="M869" s="1"/>
  <c r="L573"/>
  <c r="K894"/>
  <c r="L895" s="1"/>
  <c r="J573"/>
  <c r="I894"/>
  <c r="J513"/>
  <c r="I834"/>
  <c r="H513"/>
  <c r="G834"/>
  <c r="M521"/>
  <c r="L842"/>
  <c r="M843" s="1"/>
  <c r="P521"/>
  <c r="O842"/>
  <c r="P843" s="1"/>
  <c r="J567"/>
  <c r="I888"/>
  <c r="H567"/>
  <c r="G888"/>
  <c r="H889" s="1"/>
  <c r="M567"/>
  <c r="L888"/>
  <c r="M889" s="1"/>
  <c r="P559"/>
  <c r="O880"/>
  <c r="I559"/>
  <c r="H880"/>
  <c r="K551"/>
  <c r="J872"/>
  <c r="K873" s="1"/>
  <c r="Q551"/>
  <c r="P872"/>
  <c r="Q873" s="1"/>
  <c r="O533"/>
  <c r="N854"/>
  <c r="L533"/>
  <c r="K854"/>
  <c r="L855" s="1"/>
  <c r="H535"/>
  <c r="G856"/>
  <c r="M535"/>
  <c r="L856"/>
  <c r="M857" s="1"/>
  <c r="P535"/>
  <c r="O856"/>
  <c r="I539"/>
  <c r="H860"/>
  <c r="K539"/>
  <c r="J860"/>
  <c r="Q531"/>
  <c r="P852"/>
  <c r="Q853" s="1"/>
  <c r="O531"/>
  <c r="N852"/>
  <c r="O844"/>
  <c r="P845" s="1"/>
  <c r="P523"/>
  <c r="I523"/>
  <c r="H844"/>
  <c r="J537"/>
  <c r="I858"/>
  <c r="H537"/>
  <c r="G858"/>
  <c r="H859" s="1"/>
  <c r="M537"/>
  <c r="L858"/>
  <c r="M859" s="1"/>
  <c r="H830"/>
  <c r="I509"/>
  <c r="J830"/>
  <c r="K509"/>
  <c r="J517"/>
  <c r="I838"/>
  <c r="H517"/>
  <c r="G838"/>
  <c r="L525"/>
  <c r="K846"/>
  <c r="L847" s="1"/>
  <c r="J525"/>
  <c r="I846"/>
  <c r="J563"/>
  <c r="I884"/>
  <c r="H563"/>
  <c r="G884"/>
  <c r="H885" s="1"/>
  <c r="M563"/>
  <c r="L884"/>
  <c r="M885" s="1"/>
  <c r="P555"/>
  <c r="O876"/>
  <c r="P877" s="1"/>
  <c r="I555"/>
  <c r="H876"/>
  <c r="K541"/>
  <c r="J862"/>
  <c r="K863" s="1"/>
  <c r="Q541"/>
  <c r="P862"/>
  <c r="Q863" s="1"/>
  <c r="L557"/>
  <c r="K878"/>
  <c r="L879" s="1"/>
  <c r="J557"/>
  <c r="I878"/>
  <c r="L549"/>
  <c r="K870"/>
  <c r="L871" s="1"/>
  <c r="J549"/>
  <c r="I870"/>
  <c r="H549"/>
  <c r="G870"/>
  <c r="I543"/>
  <c r="H864"/>
  <c r="K543"/>
  <c r="J864"/>
  <c r="P519"/>
  <c r="O840"/>
  <c r="P561"/>
  <c r="O882"/>
  <c r="Q529"/>
  <c r="P850"/>
  <c r="Q851" s="1"/>
  <c r="Q511"/>
  <c r="P832"/>
  <c r="Q833" s="1"/>
  <c r="O511"/>
  <c r="N832"/>
  <c r="O833" s="1"/>
  <c r="L519"/>
  <c r="K840"/>
  <c r="L841" s="1"/>
  <c r="J519"/>
  <c r="I840"/>
  <c r="Q561"/>
  <c r="P882"/>
  <c r="Q883" s="1"/>
  <c r="O561"/>
  <c r="N882"/>
  <c r="L553"/>
  <c r="K874"/>
  <c r="J553"/>
  <c r="I874"/>
  <c r="J875" s="1"/>
  <c r="J529"/>
  <c r="I850"/>
  <c r="H529"/>
  <c r="G850"/>
  <c r="H851" s="1"/>
  <c r="M529"/>
  <c r="L850"/>
  <c r="M851" s="1"/>
  <c r="P545"/>
  <c r="O866"/>
  <c r="P867" s="1"/>
  <c r="I545"/>
  <c r="H866"/>
  <c r="I867" s="1"/>
  <c r="Q527"/>
  <c r="P848"/>
  <c r="Q849" s="1"/>
  <c r="O527"/>
  <c r="N848"/>
  <c r="M569"/>
  <c r="L890"/>
  <c r="M891" s="1"/>
  <c r="P569"/>
  <c r="O890"/>
  <c r="I571"/>
  <c r="H892"/>
  <c r="K571"/>
  <c r="J892"/>
  <c r="K893" s="1"/>
  <c r="Q571"/>
  <c r="P892"/>
  <c r="Q893" s="1"/>
  <c r="L515"/>
  <c r="K836"/>
  <c r="J515"/>
  <c r="I836"/>
  <c r="Q565"/>
  <c r="P886"/>
  <c r="Q887" s="1"/>
  <c r="O565"/>
  <c r="N886"/>
  <c r="O547"/>
  <c r="N868"/>
  <c r="L547"/>
  <c r="K868"/>
  <c r="L869" s="1"/>
  <c r="K573"/>
  <c r="J894"/>
  <c r="K895" s="1"/>
  <c r="Q573"/>
  <c r="P894"/>
  <c r="Q895" s="1"/>
  <c r="O573"/>
  <c r="N894"/>
  <c r="O895" s="1"/>
  <c r="O513"/>
  <c r="N834"/>
  <c r="L513"/>
  <c r="K834"/>
  <c r="J521"/>
  <c r="I842"/>
  <c r="H521"/>
  <c r="G842"/>
  <c r="O567"/>
  <c r="N888"/>
  <c r="L567"/>
  <c r="K888"/>
  <c r="L889" s="1"/>
  <c r="J559"/>
  <c r="I880"/>
  <c r="H559"/>
  <c r="G880"/>
  <c r="H881" s="1"/>
  <c r="M559"/>
  <c r="L880"/>
  <c r="M881" s="1"/>
  <c r="P551"/>
  <c r="O872"/>
  <c r="I551"/>
  <c r="H872"/>
  <c r="I873" s="1"/>
  <c r="K533"/>
  <c r="J854"/>
  <c r="K855" s="1"/>
  <c r="Q533"/>
  <c r="P854"/>
  <c r="Q855" s="1"/>
  <c r="L535"/>
  <c r="K856"/>
  <c r="L857" s="1"/>
  <c r="J535"/>
  <c r="I856"/>
  <c r="H539"/>
  <c r="G860"/>
  <c r="H861" s="1"/>
  <c r="M539"/>
  <c r="L860"/>
  <c r="M861" s="1"/>
  <c r="P539"/>
  <c r="O860"/>
  <c r="I531"/>
  <c r="H852"/>
  <c r="K531"/>
  <c r="J852"/>
  <c r="H523"/>
  <c r="G844"/>
  <c r="H845" s="1"/>
  <c r="M523"/>
  <c r="L844"/>
  <c r="M845" s="1"/>
  <c r="O537"/>
  <c r="N858"/>
  <c r="L537"/>
  <c r="K858"/>
  <c r="L859" s="1"/>
  <c r="G830"/>
  <c r="H509"/>
  <c r="L830"/>
  <c r="M509"/>
  <c r="O830"/>
  <c r="P509"/>
  <c r="O517"/>
  <c r="N838"/>
  <c r="L517"/>
  <c r="K838"/>
  <c r="Q525"/>
  <c r="P846"/>
  <c r="Q847" s="1"/>
  <c r="O525"/>
  <c r="N846"/>
  <c r="O563"/>
  <c r="N884"/>
  <c r="L563"/>
  <c r="K884"/>
  <c r="L885" s="1"/>
  <c r="J555"/>
  <c r="I876"/>
  <c r="H555"/>
  <c r="G876"/>
  <c r="H877" s="1"/>
  <c r="M555"/>
  <c r="L876"/>
  <c r="M877" s="1"/>
  <c r="P541"/>
  <c r="O862"/>
  <c r="P863" s="1"/>
  <c r="I541"/>
  <c r="H862"/>
  <c r="I863" s="1"/>
  <c r="Q557"/>
  <c r="P878"/>
  <c r="Q879" s="1"/>
  <c r="O557"/>
  <c r="N878"/>
  <c r="Q549"/>
  <c r="P870"/>
  <c r="Q871" s="1"/>
  <c r="O549"/>
  <c r="N870"/>
  <c r="H543"/>
  <c r="G864"/>
  <c r="H865" s="1"/>
  <c r="M543"/>
  <c r="L864"/>
  <c r="M865" s="1"/>
  <c r="P543"/>
  <c r="O864"/>
  <c r="P99"/>
  <c r="I49"/>
  <c r="K82"/>
  <c r="I1159"/>
  <c r="H1159"/>
  <c r="L1159"/>
  <c r="J1159"/>
  <c r="K1159"/>
  <c r="N1159"/>
  <c r="O1159"/>
  <c r="G1159"/>
  <c r="P1159"/>
  <c r="J86"/>
  <c r="P121"/>
  <c r="H53"/>
  <c r="I55"/>
  <c r="K105"/>
  <c r="L483"/>
  <c r="L481"/>
  <c r="J477"/>
  <c r="P475"/>
  <c r="J80"/>
  <c r="J469"/>
  <c r="O477"/>
  <c r="P63"/>
  <c r="O475"/>
  <c r="I469"/>
  <c r="J479"/>
  <c r="L475"/>
  <c r="K469"/>
  <c r="I471"/>
  <c r="K475"/>
  <c r="I473"/>
  <c r="O479"/>
  <c r="K483"/>
  <c r="O471"/>
  <c r="L477"/>
  <c r="P479"/>
  <c r="O473"/>
  <c r="P471"/>
  <c r="I63"/>
  <c r="O63"/>
  <c r="I479"/>
  <c r="L117"/>
  <c r="K473"/>
  <c r="O483"/>
  <c r="I483"/>
  <c r="K477"/>
  <c r="H159"/>
  <c r="O161"/>
  <c r="J481"/>
  <c r="O469"/>
  <c r="O171"/>
  <c r="P473"/>
  <c r="H161"/>
  <c r="P481"/>
  <c r="O481"/>
  <c r="J475"/>
  <c r="I475"/>
  <c r="I485"/>
  <c r="K479"/>
  <c r="P117"/>
  <c r="J473"/>
  <c r="I477"/>
  <c r="K481"/>
  <c r="L469"/>
  <c r="P171"/>
  <c r="J117"/>
  <c r="P161"/>
  <c r="P53"/>
  <c r="O121"/>
  <c r="H63"/>
  <c r="K117"/>
  <c r="H171"/>
  <c r="O53"/>
  <c r="I53"/>
  <c r="K95"/>
  <c r="O119"/>
  <c r="P142"/>
  <c r="H86"/>
  <c r="I74"/>
  <c r="L74"/>
  <c r="P101"/>
  <c r="O151"/>
  <c r="P84"/>
  <c r="H134"/>
  <c r="H121"/>
  <c r="I93"/>
  <c r="P159"/>
  <c r="P132"/>
  <c r="I45"/>
  <c r="P22"/>
  <c r="I34"/>
  <c r="H72"/>
  <c r="H138"/>
  <c r="O163"/>
  <c r="O41"/>
  <c r="L119"/>
  <c r="O167"/>
  <c r="K99"/>
  <c r="O140"/>
  <c r="J72"/>
  <c r="J115"/>
  <c r="I95"/>
  <c r="O69"/>
  <c r="L86"/>
  <c r="O49"/>
  <c r="K113"/>
  <c r="H69"/>
  <c r="H119"/>
  <c r="O28"/>
  <c r="H47"/>
  <c r="J78"/>
  <c r="L80"/>
  <c r="K101"/>
  <c r="I97"/>
  <c r="I30"/>
  <c r="P169"/>
  <c r="I43"/>
  <c r="P76"/>
  <c r="O165"/>
  <c r="P130"/>
  <c r="H128"/>
  <c r="O93"/>
  <c r="H80"/>
  <c r="P74"/>
  <c r="K91"/>
  <c r="J76"/>
  <c r="P88"/>
  <c r="P138"/>
  <c r="P61"/>
  <c r="H169"/>
  <c r="P47"/>
  <c r="K80"/>
  <c r="O107"/>
  <c r="J107"/>
  <c r="H157"/>
  <c r="L105"/>
  <c r="P155"/>
  <c r="P128"/>
  <c r="J91"/>
  <c r="P57"/>
  <c r="H101"/>
  <c r="L84"/>
  <c r="I59"/>
  <c r="J109"/>
  <c r="H103"/>
  <c r="P153"/>
  <c r="O99"/>
  <c r="H99"/>
  <c r="O26"/>
  <c r="I76"/>
  <c r="O72"/>
  <c r="K88"/>
  <c r="P97"/>
  <c r="J113"/>
  <c r="H163"/>
  <c r="J82"/>
  <c r="P82"/>
  <c r="I61"/>
  <c r="O111"/>
  <c r="O169"/>
  <c r="P24"/>
  <c r="K86"/>
  <c r="L107"/>
  <c r="O157"/>
  <c r="O105"/>
  <c r="H155"/>
  <c r="J74"/>
  <c r="L101"/>
  <c r="H32"/>
  <c r="K78"/>
  <c r="O76"/>
  <c r="P41"/>
  <c r="P69"/>
  <c r="H57"/>
  <c r="O51"/>
  <c r="H151"/>
  <c r="K109"/>
  <c r="H109"/>
  <c r="I103"/>
  <c r="J99"/>
  <c r="P43"/>
  <c r="O142"/>
  <c r="O95"/>
  <c r="J119"/>
  <c r="O86"/>
  <c r="O59"/>
  <c r="K111"/>
  <c r="I41"/>
  <c r="I105"/>
  <c r="P28"/>
  <c r="O80"/>
  <c r="P157"/>
  <c r="P105"/>
  <c r="O74"/>
  <c r="I84"/>
  <c r="J121"/>
  <c r="K103"/>
  <c r="P26"/>
  <c r="L76"/>
  <c r="H140"/>
  <c r="P34"/>
  <c r="H113"/>
  <c r="L82"/>
  <c r="I419"/>
  <c r="O403"/>
  <c r="P371"/>
  <c r="P339"/>
  <c r="Q305"/>
  <c r="L409"/>
  <c r="J37"/>
  <c r="I144"/>
  <c r="Q419"/>
  <c r="M387"/>
  <c r="I355"/>
  <c r="O339"/>
  <c r="O305"/>
  <c r="O273"/>
  <c r="J257"/>
  <c r="Q441"/>
  <c r="M409"/>
  <c r="K393"/>
  <c r="I361"/>
  <c r="I345"/>
  <c r="K329"/>
  <c r="O295"/>
  <c r="I279"/>
  <c r="L263"/>
  <c r="P231"/>
  <c r="K233"/>
  <c r="J219"/>
  <c r="O201"/>
  <c r="K205"/>
  <c r="I39"/>
  <c r="H146"/>
  <c r="H449"/>
  <c r="H341"/>
  <c r="H291"/>
  <c r="P439"/>
  <c r="Q325"/>
  <c r="O277"/>
  <c r="L189"/>
  <c r="H122"/>
  <c r="H124"/>
  <c r="I126"/>
  <c r="M51"/>
  <c r="L158"/>
  <c r="M159" s="1"/>
  <c r="M457"/>
  <c r="K451"/>
  <c r="H461"/>
  <c r="I455"/>
  <c r="P429"/>
  <c r="L397"/>
  <c r="O381"/>
  <c r="P365"/>
  <c r="J333"/>
  <c r="M315"/>
  <c r="P299"/>
  <c r="M267"/>
  <c r="Q251"/>
  <c r="M431"/>
  <c r="O399"/>
  <c r="M383"/>
  <c r="H367"/>
  <c r="I335"/>
  <c r="P317"/>
  <c r="Q301"/>
  <c r="K269"/>
  <c r="H253"/>
  <c r="L237"/>
  <c r="P235"/>
  <c r="M223"/>
  <c r="P207"/>
  <c r="O209"/>
  <c r="I221"/>
  <c r="L197"/>
  <c r="L43"/>
  <c r="K150"/>
  <c r="M463"/>
  <c r="O421"/>
  <c r="K323"/>
  <c r="P275"/>
  <c r="H423"/>
  <c r="P343"/>
  <c r="H293"/>
  <c r="Q229"/>
  <c r="Q199"/>
  <c r="K443"/>
  <c r="P427"/>
  <c r="Q411"/>
  <c r="H379"/>
  <c r="P363"/>
  <c r="L347"/>
  <c r="M313"/>
  <c r="O297"/>
  <c r="Q281"/>
  <c r="I265"/>
  <c r="O433"/>
  <c r="I401"/>
  <c r="J385"/>
  <c r="P369"/>
  <c r="H337"/>
  <c r="P319"/>
  <c r="Q303"/>
  <c r="K271"/>
  <c r="K247"/>
  <c r="M195"/>
  <c r="O211"/>
  <c r="L217"/>
  <c r="K193"/>
  <c r="I160"/>
  <c r="I161" s="1"/>
  <c r="J53"/>
  <c r="K65"/>
  <c r="J172"/>
  <c r="K465"/>
  <c r="P459"/>
  <c r="H453"/>
  <c r="J437"/>
  <c r="P389"/>
  <c r="P357"/>
  <c r="M259"/>
  <c r="O407"/>
  <c r="H359"/>
  <c r="L261"/>
  <c r="P20"/>
  <c r="L215"/>
  <c r="K156"/>
  <c r="L49"/>
  <c r="I37"/>
  <c r="H144"/>
  <c r="H499"/>
  <c r="H497"/>
  <c r="H435"/>
  <c r="I435"/>
  <c r="H419"/>
  <c r="L419"/>
  <c r="K403"/>
  <c r="I403"/>
  <c r="I387"/>
  <c r="K387"/>
  <c r="O387"/>
  <c r="H371"/>
  <c r="J371"/>
  <c r="Q355"/>
  <c r="M355"/>
  <c r="I339"/>
  <c r="K339"/>
  <c r="O321"/>
  <c r="J321"/>
  <c r="P321"/>
  <c r="H305"/>
  <c r="K305"/>
  <c r="H289"/>
  <c r="L289"/>
  <c r="H273"/>
  <c r="J273"/>
  <c r="I257"/>
  <c r="L257"/>
  <c r="P257"/>
  <c r="P441"/>
  <c r="J441"/>
  <c r="H425"/>
  <c r="L425"/>
  <c r="J409"/>
  <c r="I409"/>
  <c r="I393"/>
  <c r="J393"/>
  <c r="P393"/>
  <c r="H377"/>
  <c r="K377"/>
  <c r="H361"/>
  <c r="L361"/>
  <c r="L345"/>
  <c r="J345"/>
  <c r="J329"/>
  <c r="L329"/>
  <c r="P329"/>
  <c r="M295"/>
  <c r="H295"/>
  <c r="J279"/>
  <c r="O279"/>
  <c r="J263"/>
  <c r="O263"/>
  <c r="Q263"/>
  <c r="O249"/>
  <c r="K249"/>
  <c r="J231"/>
  <c r="M231"/>
  <c r="J233"/>
  <c r="M233"/>
  <c r="P233"/>
  <c r="J203"/>
  <c r="L203"/>
  <c r="P219"/>
  <c r="H219"/>
  <c r="K201"/>
  <c r="J201"/>
  <c r="Q205"/>
  <c r="L205"/>
  <c r="P205"/>
  <c r="M187"/>
  <c r="L184"/>
  <c r="L187"/>
  <c r="K184"/>
  <c r="P80"/>
  <c r="H130"/>
  <c r="O67"/>
  <c r="N174"/>
  <c r="M67"/>
  <c r="L174"/>
  <c r="M175" s="1"/>
  <c r="K67"/>
  <c r="J174"/>
  <c r="H107"/>
  <c r="L55"/>
  <c r="K162"/>
  <c r="O55"/>
  <c r="J105"/>
  <c r="H105"/>
  <c r="H74"/>
  <c r="H91"/>
  <c r="O91"/>
  <c r="O149"/>
  <c r="K39"/>
  <c r="J146"/>
  <c r="J39"/>
  <c r="I146"/>
  <c r="M28"/>
  <c r="L135"/>
  <c r="M136" s="1"/>
  <c r="O327"/>
  <c r="P327"/>
  <c r="Q327"/>
  <c r="P449"/>
  <c r="J449"/>
  <c r="H485"/>
  <c r="O405"/>
  <c r="P405"/>
  <c r="M405"/>
  <c r="P341"/>
  <c r="I341"/>
  <c r="I291"/>
  <c r="M291"/>
  <c r="H439"/>
  <c r="I439"/>
  <c r="M391"/>
  <c r="J391"/>
  <c r="Q391"/>
  <c r="H325"/>
  <c r="I325"/>
  <c r="L277"/>
  <c r="Q277"/>
  <c r="L245"/>
  <c r="Q245"/>
  <c r="M245"/>
  <c r="I189"/>
  <c r="K189"/>
  <c r="Q126"/>
  <c r="P124"/>
  <c r="P122"/>
  <c r="I164"/>
  <c r="I165" s="1"/>
  <c r="J57"/>
  <c r="I57"/>
  <c r="O57"/>
  <c r="I101"/>
  <c r="I32"/>
  <c r="P32"/>
  <c r="O32"/>
  <c r="P457"/>
  <c r="K457"/>
  <c r="O457"/>
  <c r="Q467"/>
  <c r="P467"/>
  <c r="J451"/>
  <c r="H451"/>
  <c r="O461"/>
  <c r="L461"/>
  <c r="K445"/>
  <c r="H445"/>
  <c r="H471"/>
  <c r="H455"/>
  <c r="Q455"/>
  <c r="P455"/>
  <c r="H429"/>
  <c r="I429"/>
  <c r="H413"/>
  <c r="L413"/>
  <c r="K397"/>
  <c r="J397"/>
  <c r="P381"/>
  <c r="K381"/>
  <c r="M381"/>
  <c r="H365"/>
  <c r="I365"/>
  <c r="P349"/>
  <c r="O349"/>
  <c r="H333"/>
  <c r="K333"/>
  <c r="I315"/>
  <c r="K315"/>
  <c r="O315"/>
  <c r="H299"/>
  <c r="J299"/>
  <c r="H283"/>
  <c r="L283"/>
  <c r="L267"/>
  <c r="K267"/>
  <c r="P251"/>
  <c r="K251"/>
  <c r="O251"/>
  <c r="J431"/>
  <c r="K431"/>
  <c r="P415"/>
  <c r="H415"/>
  <c r="I399"/>
  <c r="K399"/>
  <c r="K383"/>
  <c r="I383"/>
  <c r="Q383"/>
  <c r="J367"/>
  <c r="L367"/>
  <c r="I351"/>
  <c r="H351"/>
  <c r="P335"/>
  <c r="M335"/>
  <c r="Q317"/>
  <c r="L317"/>
  <c r="M317"/>
  <c r="J301"/>
  <c r="I301"/>
  <c r="J285"/>
  <c r="O285"/>
  <c r="J269"/>
  <c r="P269"/>
  <c r="L253"/>
  <c r="Q253"/>
  <c r="M253"/>
  <c r="P237"/>
  <c r="I237"/>
  <c r="M227"/>
  <c r="P227"/>
  <c r="H235"/>
  <c r="K235"/>
  <c r="P223"/>
  <c r="K223"/>
  <c r="O223"/>
  <c r="H207"/>
  <c r="J207"/>
  <c r="Q225"/>
  <c r="I225"/>
  <c r="H209"/>
  <c r="K209"/>
  <c r="H221"/>
  <c r="O221"/>
  <c r="P221"/>
  <c r="M197"/>
  <c r="K197"/>
  <c r="H191"/>
  <c r="L191"/>
  <c r="J84"/>
  <c r="H84"/>
  <c r="P134"/>
  <c r="J59"/>
  <c r="I166"/>
  <c r="L93"/>
  <c r="I109"/>
  <c r="P103"/>
  <c r="J103"/>
  <c r="O153"/>
  <c r="I78"/>
  <c r="L78"/>
  <c r="H132"/>
  <c r="I99"/>
  <c r="K26"/>
  <c r="J133"/>
  <c r="H26"/>
  <c r="J152"/>
  <c r="K45"/>
  <c r="K152"/>
  <c r="L45"/>
  <c r="I22"/>
  <c r="K129"/>
  <c r="L22"/>
  <c r="O463"/>
  <c r="J463"/>
  <c r="P463"/>
  <c r="P421"/>
  <c r="I421"/>
  <c r="L373"/>
  <c r="Q373"/>
  <c r="Q323"/>
  <c r="H323"/>
  <c r="M275"/>
  <c r="I275"/>
  <c r="O275"/>
  <c r="O423"/>
  <c r="L423"/>
  <c r="I375"/>
  <c r="H375"/>
  <c r="M343"/>
  <c r="O343"/>
  <c r="L293"/>
  <c r="O293"/>
  <c r="M293"/>
  <c r="P229"/>
  <c r="I229"/>
  <c r="M243"/>
  <c r="L243"/>
  <c r="K199"/>
  <c r="H199"/>
  <c r="H34"/>
  <c r="H493"/>
  <c r="H505"/>
  <c r="J443"/>
  <c r="P443"/>
  <c r="Q427"/>
  <c r="L427"/>
  <c r="O427"/>
  <c r="I411"/>
  <c r="J411"/>
  <c r="I395"/>
  <c r="M395"/>
  <c r="M379"/>
  <c r="K379"/>
  <c r="K363"/>
  <c r="L363"/>
  <c r="O363"/>
  <c r="M347"/>
  <c r="J347"/>
  <c r="H331"/>
  <c r="J331"/>
  <c r="H313"/>
  <c r="J313"/>
  <c r="Q297"/>
  <c r="L297"/>
  <c r="P297"/>
  <c r="I281"/>
  <c r="K281"/>
  <c r="M265"/>
  <c r="O265"/>
  <c r="L433"/>
  <c r="I433"/>
  <c r="H417"/>
  <c r="O417"/>
  <c r="P417"/>
  <c r="O401"/>
  <c r="K401"/>
  <c r="L385"/>
  <c r="Q385"/>
  <c r="Q369"/>
  <c r="H369"/>
  <c r="M353"/>
  <c r="I353"/>
  <c r="P353"/>
  <c r="Q337"/>
  <c r="K337"/>
  <c r="I319"/>
  <c r="H319"/>
  <c r="J303"/>
  <c r="M303"/>
  <c r="M287"/>
  <c r="J287"/>
  <c r="Q287"/>
  <c r="M271"/>
  <c r="L271"/>
  <c r="P255"/>
  <c r="H255"/>
  <c r="I247"/>
  <c r="P247"/>
  <c r="P239"/>
  <c r="O241"/>
  <c r="Q241"/>
  <c r="K195"/>
  <c r="P195"/>
  <c r="J211"/>
  <c r="K211"/>
  <c r="Q211"/>
  <c r="O217"/>
  <c r="I217"/>
  <c r="Q213"/>
  <c r="O213"/>
  <c r="Q193"/>
  <c r="H193"/>
  <c r="K53"/>
  <c r="J160"/>
  <c r="I65"/>
  <c r="H172"/>
  <c r="M65"/>
  <c r="L172"/>
  <c r="M173" s="1"/>
  <c r="H65"/>
  <c r="G172"/>
  <c r="P113"/>
  <c r="I115"/>
  <c r="I82"/>
  <c r="P136"/>
  <c r="I168"/>
  <c r="I169" s="1"/>
  <c r="J61"/>
  <c r="M24"/>
  <c r="L131"/>
  <c r="M132" s="1"/>
  <c r="M30"/>
  <c r="L137"/>
  <c r="M138" s="1"/>
  <c r="L30"/>
  <c r="K137"/>
  <c r="O47"/>
  <c r="J148"/>
  <c r="K41"/>
  <c r="Q465"/>
  <c r="H465"/>
  <c r="K459"/>
  <c r="L459"/>
  <c r="M459"/>
  <c r="M453"/>
  <c r="L453"/>
  <c r="M447"/>
  <c r="Q447"/>
  <c r="I437"/>
  <c r="M437"/>
  <c r="Q389"/>
  <c r="L389"/>
  <c r="M389"/>
  <c r="K357"/>
  <c r="I357"/>
  <c r="L307"/>
  <c r="Q307"/>
  <c r="L259"/>
  <c r="I259"/>
  <c r="J407"/>
  <c r="K407"/>
  <c r="Q407"/>
  <c r="P359"/>
  <c r="L359"/>
  <c r="H309"/>
  <c r="L309"/>
  <c r="J261"/>
  <c r="K261"/>
  <c r="O20"/>
  <c r="H20"/>
  <c r="I215"/>
  <c r="J215"/>
  <c r="P95"/>
  <c r="K119"/>
  <c r="P86"/>
  <c r="H49"/>
  <c r="Q37"/>
  <c r="P144"/>
  <c r="Q145" s="1"/>
  <c r="M37"/>
  <c r="L144"/>
  <c r="M145" s="1"/>
  <c r="Q435"/>
  <c r="M403"/>
  <c r="Q371"/>
  <c r="L339"/>
  <c r="K321"/>
  <c r="Q289"/>
  <c r="P273"/>
  <c r="K257"/>
  <c r="O425"/>
  <c r="P409"/>
  <c r="Q377"/>
  <c r="Q361"/>
  <c r="P345"/>
  <c r="K295"/>
  <c r="Q279"/>
  <c r="H249"/>
  <c r="K231"/>
  <c r="L233"/>
  <c r="H203"/>
  <c r="L201"/>
  <c r="O205"/>
  <c r="G184"/>
  <c r="H187"/>
  <c r="K174"/>
  <c r="L67"/>
  <c r="I162"/>
  <c r="I163" s="1"/>
  <c r="J55"/>
  <c r="I135"/>
  <c r="I136" s="1"/>
  <c r="J28"/>
  <c r="I28"/>
  <c r="L327"/>
  <c r="I405"/>
  <c r="Q291"/>
  <c r="L439"/>
  <c r="L391"/>
  <c r="J277"/>
  <c r="I245"/>
  <c r="P126"/>
  <c r="O122"/>
  <c r="O124"/>
  <c r="K57"/>
  <c r="J164"/>
  <c r="H503"/>
  <c r="H483"/>
  <c r="J467"/>
  <c r="M451"/>
  <c r="I461"/>
  <c r="O445"/>
  <c r="Q429"/>
  <c r="Q413"/>
  <c r="M397"/>
  <c r="Q365"/>
  <c r="H349"/>
  <c r="M333"/>
  <c r="Q299"/>
  <c r="Q283"/>
  <c r="O267"/>
  <c r="J251"/>
  <c r="J415"/>
  <c r="P399"/>
  <c r="L383"/>
  <c r="M351"/>
  <c r="K335"/>
  <c r="I317"/>
  <c r="Q285"/>
  <c r="H269"/>
  <c r="I253"/>
  <c r="Q227"/>
  <c r="L235"/>
  <c r="J223"/>
  <c r="J225"/>
  <c r="P209"/>
  <c r="K221"/>
  <c r="I191"/>
  <c r="J150"/>
  <c r="K43"/>
  <c r="J22"/>
  <c r="I130"/>
  <c r="J421"/>
  <c r="K373"/>
  <c r="O323"/>
  <c r="J275"/>
  <c r="J375"/>
  <c r="I343"/>
  <c r="I293"/>
  <c r="H243"/>
  <c r="L199"/>
  <c r="K141"/>
  <c r="L34"/>
  <c r="H443"/>
  <c r="J427"/>
  <c r="K395"/>
  <c r="P379"/>
  <c r="Q347"/>
  <c r="Q331"/>
  <c r="P313"/>
  <c r="L281"/>
  <c r="M433"/>
  <c r="I417"/>
  <c r="M401"/>
  <c r="J369"/>
  <c r="O353"/>
  <c r="O337"/>
  <c r="P303"/>
  <c r="O287"/>
  <c r="H271"/>
  <c r="K255"/>
  <c r="Q247"/>
  <c r="L239"/>
  <c r="M239"/>
  <c r="J241"/>
  <c r="Q195"/>
  <c r="H217"/>
  <c r="I213"/>
  <c r="M193"/>
  <c r="O65"/>
  <c r="N172"/>
  <c r="O97"/>
  <c r="K61"/>
  <c r="J168"/>
  <c r="O24"/>
  <c r="K30"/>
  <c r="J137"/>
  <c r="L465"/>
  <c r="I459"/>
  <c r="H447"/>
  <c r="O437"/>
  <c r="I389"/>
  <c r="H307"/>
  <c r="K259"/>
  <c r="L407"/>
  <c r="P309"/>
  <c r="P261"/>
  <c r="K127"/>
  <c r="L20"/>
  <c r="Q215"/>
  <c r="M49"/>
  <c r="L156"/>
  <c r="M157" s="1"/>
  <c r="L435"/>
  <c r="P435"/>
  <c r="M435"/>
  <c r="M419"/>
  <c r="J419"/>
  <c r="Q403"/>
  <c r="P403"/>
  <c r="P387"/>
  <c r="Q387"/>
  <c r="L371"/>
  <c r="M371"/>
  <c r="O371"/>
  <c r="L355"/>
  <c r="J355"/>
  <c r="M339"/>
  <c r="Q339"/>
  <c r="I321"/>
  <c r="Q321"/>
  <c r="L305"/>
  <c r="M305"/>
  <c r="P305"/>
  <c r="M289"/>
  <c r="K289"/>
  <c r="M273"/>
  <c r="Q273"/>
  <c r="Q257"/>
  <c r="H257"/>
  <c r="M441"/>
  <c r="I441"/>
  <c r="O441"/>
  <c r="M425"/>
  <c r="K425"/>
  <c r="Q409"/>
  <c r="O409"/>
  <c r="O393"/>
  <c r="Q393"/>
  <c r="L377"/>
  <c r="M377"/>
  <c r="P377"/>
  <c r="M361"/>
  <c r="K361"/>
  <c r="H345"/>
  <c r="Q345"/>
  <c r="Q329"/>
  <c r="H329"/>
  <c r="J295"/>
  <c r="L295"/>
  <c r="P279"/>
  <c r="H279"/>
  <c r="I263"/>
  <c r="M263"/>
  <c r="Q249"/>
  <c r="I249"/>
  <c r="J249"/>
  <c r="P249"/>
  <c r="K170"/>
  <c r="L63"/>
  <c r="O231"/>
  <c r="H231"/>
  <c r="H233"/>
  <c r="I233"/>
  <c r="I203"/>
  <c r="P203"/>
  <c r="Q203"/>
  <c r="M219"/>
  <c r="L219"/>
  <c r="Q201"/>
  <c r="P201"/>
  <c r="J205"/>
  <c r="H205"/>
  <c r="K187"/>
  <c r="J184"/>
  <c r="I187"/>
  <c r="H184"/>
  <c r="Q187"/>
  <c r="P184"/>
  <c r="Q185" s="1"/>
  <c r="H174"/>
  <c r="I67"/>
  <c r="I174"/>
  <c r="J67"/>
  <c r="I107"/>
  <c r="H55"/>
  <c r="O155"/>
  <c r="I91"/>
  <c r="P149"/>
  <c r="L39"/>
  <c r="K146"/>
  <c r="O39"/>
  <c r="N146"/>
  <c r="H28"/>
  <c r="I327"/>
  <c r="K327"/>
  <c r="M449"/>
  <c r="I449"/>
  <c r="O449"/>
  <c r="H405"/>
  <c r="K405"/>
  <c r="J341"/>
  <c r="K341"/>
  <c r="M341"/>
  <c r="P291"/>
  <c r="J291"/>
  <c r="M439"/>
  <c r="O439"/>
  <c r="K391"/>
  <c r="P391"/>
  <c r="L325"/>
  <c r="O325"/>
  <c r="M325"/>
  <c r="P277"/>
  <c r="I277"/>
  <c r="K245"/>
  <c r="H245"/>
  <c r="H189"/>
  <c r="O189"/>
  <c r="P189"/>
  <c r="O126"/>
  <c r="N122"/>
  <c r="N124"/>
  <c r="M57"/>
  <c r="L164"/>
  <c r="M165" s="1"/>
  <c r="K164"/>
  <c r="L57"/>
  <c r="K158"/>
  <c r="L51"/>
  <c r="I51"/>
  <c r="P151"/>
  <c r="K139"/>
  <c r="L32"/>
  <c r="I457"/>
  <c r="Q457"/>
  <c r="H467"/>
  <c r="I467"/>
  <c r="Q451"/>
  <c r="O451"/>
  <c r="M461"/>
  <c r="J461"/>
  <c r="Q461"/>
  <c r="M445"/>
  <c r="L445"/>
  <c r="O455"/>
  <c r="J455"/>
  <c r="L429"/>
  <c r="O429"/>
  <c r="M429"/>
  <c r="O413"/>
  <c r="I413"/>
  <c r="Q397"/>
  <c r="P397"/>
  <c r="J381"/>
  <c r="Q381"/>
  <c r="L365"/>
  <c r="O365"/>
  <c r="M365"/>
  <c r="K349"/>
  <c r="I349"/>
  <c r="P333"/>
  <c r="Q333"/>
  <c r="P315"/>
  <c r="Q315"/>
  <c r="L299"/>
  <c r="M299"/>
  <c r="O299"/>
  <c r="M283"/>
  <c r="J283"/>
  <c r="H267"/>
  <c r="Q267"/>
  <c r="L251"/>
  <c r="H251"/>
  <c r="I431"/>
  <c r="L431"/>
  <c r="P431"/>
  <c r="M415"/>
  <c r="L415"/>
  <c r="M399"/>
  <c r="H399"/>
  <c r="J383"/>
  <c r="O383"/>
  <c r="O367"/>
  <c r="P367"/>
  <c r="Q367"/>
  <c r="K351"/>
  <c r="L351"/>
  <c r="O335"/>
  <c r="H335"/>
  <c r="K317"/>
  <c r="H317"/>
  <c r="H301"/>
  <c r="P301"/>
  <c r="M301"/>
  <c r="P285"/>
  <c r="I285"/>
  <c r="Q269"/>
  <c r="L269"/>
  <c r="K253"/>
  <c r="J253"/>
  <c r="O237"/>
  <c r="J237"/>
  <c r="M237"/>
  <c r="K227"/>
  <c r="J227"/>
  <c r="M235"/>
  <c r="Q235"/>
  <c r="I223"/>
  <c r="Q223"/>
  <c r="L207"/>
  <c r="M207"/>
  <c r="O207"/>
  <c r="L225"/>
  <c r="M225"/>
  <c r="L209"/>
  <c r="Q209"/>
  <c r="M221"/>
  <c r="J221"/>
  <c r="I197"/>
  <c r="J197"/>
  <c r="P197"/>
  <c r="M191"/>
  <c r="J191"/>
  <c r="O84"/>
  <c r="L121"/>
  <c r="K121"/>
  <c r="I121"/>
  <c r="P59"/>
  <c r="P93"/>
  <c r="J93"/>
  <c r="P109"/>
  <c r="O159"/>
  <c r="L103"/>
  <c r="O103"/>
  <c r="H153"/>
  <c r="O78"/>
  <c r="O132"/>
  <c r="L99"/>
  <c r="M26"/>
  <c r="L133"/>
  <c r="M134" s="1"/>
  <c r="L26"/>
  <c r="K133"/>
  <c r="J43"/>
  <c r="I150"/>
  <c r="H43"/>
  <c r="M43"/>
  <c r="L150"/>
  <c r="M151" s="1"/>
  <c r="I152"/>
  <c r="J45"/>
  <c r="H45"/>
  <c r="H22"/>
  <c r="H495"/>
  <c r="H469"/>
  <c r="I463"/>
  <c r="Q463"/>
  <c r="K421"/>
  <c r="L421"/>
  <c r="M421"/>
  <c r="J373"/>
  <c r="I373"/>
  <c r="I323"/>
  <c r="M323"/>
  <c r="K275"/>
  <c r="Q275"/>
  <c r="M423"/>
  <c r="J423"/>
  <c r="Q423"/>
  <c r="O375"/>
  <c r="L375"/>
  <c r="J343"/>
  <c r="H343"/>
  <c r="K293"/>
  <c r="J293"/>
  <c r="O229"/>
  <c r="J229"/>
  <c r="M229"/>
  <c r="I243"/>
  <c r="J243"/>
  <c r="I199"/>
  <c r="M199"/>
  <c r="P140"/>
  <c r="J141"/>
  <c r="K34"/>
  <c r="J34"/>
  <c r="I141"/>
  <c r="I142" s="1"/>
  <c r="H491"/>
  <c r="H489"/>
  <c r="Q443"/>
  <c r="L443"/>
  <c r="K427"/>
  <c r="H427"/>
  <c r="H411"/>
  <c r="P411"/>
  <c r="O411"/>
  <c r="P395"/>
  <c r="J395"/>
  <c r="L379"/>
  <c r="Q379"/>
  <c r="Q363"/>
  <c r="H363"/>
  <c r="K347"/>
  <c r="H347"/>
  <c r="O347"/>
  <c r="M331"/>
  <c r="P331"/>
  <c r="L313"/>
  <c r="Q313"/>
  <c r="J297"/>
  <c r="H297"/>
  <c r="H281"/>
  <c r="O281"/>
  <c r="P281"/>
  <c r="J265"/>
  <c r="K265"/>
  <c r="H433"/>
  <c r="P433"/>
  <c r="M417"/>
  <c r="J417"/>
  <c r="J401"/>
  <c r="L401"/>
  <c r="P401"/>
  <c r="I385"/>
  <c r="K385"/>
  <c r="I369"/>
  <c r="M369"/>
  <c r="J353"/>
  <c r="Q353"/>
  <c r="M337"/>
  <c r="I337"/>
  <c r="J337"/>
  <c r="P337"/>
  <c r="O319"/>
  <c r="L319"/>
  <c r="I303"/>
  <c r="H303"/>
  <c r="K287"/>
  <c r="P287"/>
  <c r="J271"/>
  <c r="I271"/>
  <c r="Q271"/>
  <c r="M255"/>
  <c r="L255"/>
  <c r="M247"/>
  <c r="H247"/>
  <c r="K239"/>
  <c r="H239"/>
  <c r="I239"/>
  <c r="Q239"/>
  <c r="L241"/>
  <c r="K241"/>
  <c r="I195"/>
  <c r="H195"/>
  <c r="P211"/>
  <c r="M211"/>
  <c r="J217"/>
  <c r="K217"/>
  <c r="M217"/>
  <c r="H213"/>
  <c r="K213"/>
  <c r="J193"/>
  <c r="O193"/>
  <c r="K72"/>
  <c r="I72"/>
  <c r="I88"/>
  <c r="H88"/>
  <c r="O88"/>
  <c r="Q65"/>
  <c r="P172"/>
  <c r="Q173" s="1"/>
  <c r="O172"/>
  <c r="P65"/>
  <c r="H97"/>
  <c r="K97"/>
  <c r="J97"/>
  <c r="I113"/>
  <c r="L113"/>
  <c r="P163"/>
  <c r="O115"/>
  <c r="K115"/>
  <c r="H165"/>
  <c r="P165"/>
  <c r="H82"/>
  <c r="H136"/>
  <c r="M61"/>
  <c r="L168"/>
  <c r="M169" s="1"/>
  <c r="L61"/>
  <c r="K168"/>
  <c r="P111"/>
  <c r="I111"/>
  <c r="I24"/>
  <c r="P30"/>
  <c r="I137"/>
  <c r="J30"/>
  <c r="J47"/>
  <c r="I154"/>
  <c r="I155" s="1"/>
  <c r="K47"/>
  <c r="J154"/>
  <c r="L41"/>
  <c r="K148"/>
  <c r="I465"/>
  <c r="M465"/>
  <c r="Q459"/>
  <c r="H459"/>
  <c r="I453"/>
  <c r="J453"/>
  <c r="Q453"/>
  <c r="I447"/>
  <c r="K447"/>
  <c r="P437"/>
  <c r="H437"/>
  <c r="K389"/>
  <c r="H389"/>
  <c r="Q357"/>
  <c r="L357"/>
  <c r="M357"/>
  <c r="I307"/>
  <c r="J307"/>
  <c r="H259"/>
  <c r="P259"/>
  <c r="P407"/>
  <c r="M407"/>
  <c r="O359"/>
  <c r="J359"/>
  <c r="Q359"/>
  <c r="O309"/>
  <c r="I309"/>
  <c r="O261"/>
  <c r="Q261"/>
  <c r="L127"/>
  <c r="M128" s="1"/>
  <c r="M20"/>
  <c r="Q20"/>
  <c r="M215"/>
  <c r="P215"/>
  <c r="O215"/>
  <c r="H142"/>
  <c r="J95"/>
  <c r="H95"/>
  <c r="I69"/>
  <c r="I119"/>
  <c r="P167"/>
  <c r="P49"/>
  <c r="K49"/>
  <c r="J156"/>
  <c r="O37"/>
  <c r="N144"/>
  <c r="K37"/>
  <c r="J144"/>
  <c r="H501"/>
  <c r="O435"/>
  <c r="L403"/>
  <c r="J387"/>
  <c r="H355"/>
  <c r="M321"/>
  <c r="I289"/>
  <c r="L273"/>
  <c r="H441"/>
  <c r="Q425"/>
  <c r="M393"/>
  <c r="O377"/>
  <c r="M345"/>
  <c r="O329"/>
  <c r="K279"/>
  <c r="K263"/>
  <c r="L249"/>
  <c r="I170"/>
  <c r="I171" s="1"/>
  <c r="J63"/>
  <c r="Q231"/>
  <c r="M203"/>
  <c r="O219"/>
  <c r="M201"/>
  <c r="P187"/>
  <c r="O184"/>
  <c r="Q67"/>
  <c r="P174"/>
  <c r="Q175" s="1"/>
  <c r="K55"/>
  <c r="J162"/>
  <c r="H39"/>
  <c r="G146"/>
  <c r="J327"/>
  <c r="L449"/>
  <c r="J405"/>
  <c r="L341"/>
  <c r="Q439"/>
  <c r="O391"/>
  <c r="P325"/>
  <c r="J245"/>
  <c r="Q189"/>
  <c r="J51"/>
  <c r="I158"/>
  <c r="I159" s="1"/>
  <c r="M32"/>
  <c r="L139"/>
  <c r="M140" s="1"/>
  <c r="H487"/>
  <c r="J457"/>
  <c r="K467"/>
  <c r="P451"/>
  <c r="P445"/>
  <c r="K455"/>
  <c r="J413"/>
  <c r="O397"/>
  <c r="I381"/>
  <c r="J349"/>
  <c r="O333"/>
  <c r="J315"/>
  <c r="I283"/>
  <c r="I267"/>
  <c r="O431"/>
  <c r="O415"/>
  <c r="Q399"/>
  <c r="M367"/>
  <c r="P351"/>
  <c r="Q335"/>
  <c r="L301"/>
  <c r="H285"/>
  <c r="M269"/>
  <c r="H237"/>
  <c r="I227"/>
  <c r="O235"/>
  <c r="Q207"/>
  <c r="O225"/>
  <c r="M209"/>
  <c r="H197"/>
  <c r="Q191"/>
  <c r="I133"/>
  <c r="J26"/>
  <c r="K463"/>
  <c r="O373"/>
  <c r="L323"/>
  <c r="I423"/>
  <c r="M375"/>
  <c r="Q343"/>
  <c r="H229"/>
  <c r="K243"/>
  <c r="O199"/>
  <c r="M443"/>
  <c r="L411"/>
  <c r="H395"/>
  <c r="O379"/>
  <c r="J363"/>
  <c r="K331"/>
  <c r="O313"/>
  <c r="K297"/>
  <c r="Q265"/>
  <c r="K433"/>
  <c r="K417"/>
  <c r="H385"/>
  <c r="L369"/>
  <c r="K353"/>
  <c r="K319"/>
  <c r="K303"/>
  <c r="L287"/>
  <c r="I255"/>
  <c r="J247"/>
  <c r="H241"/>
  <c r="J195"/>
  <c r="L211"/>
  <c r="J213"/>
  <c r="L193"/>
  <c r="J24"/>
  <c r="M47"/>
  <c r="L154"/>
  <c r="M155" s="1"/>
  <c r="M41"/>
  <c r="L148"/>
  <c r="M149" s="1"/>
  <c r="O465"/>
  <c r="K453"/>
  <c r="J447"/>
  <c r="Q437"/>
  <c r="O357"/>
  <c r="K307"/>
  <c r="O259"/>
  <c r="I359"/>
  <c r="Q309"/>
  <c r="M261"/>
  <c r="J435"/>
  <c r="K435"/>
  <c r="P419"/>
  <c r="K419"/>
  <c r="O419"/>
  <c r="H403"/>
  <c r="J403"/>
  <c r="H387"/>
  <c r="L387"/>
  <c r="K371"/>
  <c r="I371"/>
  <c r="K355"/>
  <c r="P355"/>
  <c r="O355"/>
  <c r="H339"/>
  <c r="J339"/>
  <c r="H321"/>
  <c r="L321"/>
  <c r="J305"/>
  <c r="I305"/>
  <c r="O289"/>
  <c r="J289"/>
  <c r="P289"/>
  <c r="I273"/>
  <c r="K273"/>
  <c r="O257"/>
  <c r="M257"/>
  <c r="L441"/>
  <c r="K441"/>
  <c r="I425"/>
  <c r="J425"/>
  <c r="P425"/>
  <c r="H409"/>
  <c r="K409"/>
  <c r="H393"/>
  <c r="L393"/>
  <c r="J377"/>
  <c r="I377"/>
  <c r="O361"/>
  <c r="J361"/>
  <c r="P361"/>
  <c r="O345"/>
  <c r="K345"/>
  <c r="I329"/>
  <c r="M329"/>
  <c r="I295"/>
  <c r="P295"/>
  <c r="Q295"/>
  <c r="M279"/>
  <c r="L279"/>
  <c r="P263"/>
  <c r="H263"/>
  <c r="M249"/>
  <c r="K63"/>
  <c r="J170"/>
  <c r="M63"/>
  <c r="L170"/>
  <c r="M171" s="1"/>
  <c r="I231"/>
  <c r="L231"/>
  <c r="Q233"/>
  <c r="O233"/>
  <c r="O203"/>
  <c r="K203"/>
  <c r="K219"/>
  <c r="I219"/>
  <c r="Q219"/>
  <c r="H201"/>
  <c r="I201"/>
  <c r="I205"/>
  <c r="M205"/>
  <c r="J187"/>
  <c r="I184"/>
  <c r="O187"/>
  <c r="N184"/>
  <c r="I80"/>
  <c r="O130"/>
  <c r="O174"/>
  <c r="P67"/>
  <c r="H67"/>
  <c r="G174"/>
  <c r="P107"/>
  <c r="K107"/>
  <c r="P55"/>
  <c r="M55"/>
  <c r="L162"/>
  <c r="M163" s="1"/>
  <c r="K74"/>
  <c r="O128"/>
  <c r="P91"/>
  <c r="L91"/>
  <c r="H149"/>
  <c r="M39"/>
  <c r="L146"/>
  <c r="M147" s="1"/>
  <c r="Q39"/>
  <c r="P146"/>
  <c r="Q147" s="1"/>
  <c r="P39"/>
  <c r="O146"/>
  <c r="J135"/>
  <c r="K28"/>
  <c r="L28"/>
  <c r="K135"/>
  <c r="M327"/>
  <c r="H327"/>
  <c r="K449"/>
  <c r="Q449"/>
  <c r="H479"/>
  <c r="L405"/>
  <c r="Q405"/>
  <c r="Q341"/>
  <c r="O341"/>
  <c r="K291"/>
  <c r="L291"/>
  <c r="O291"/>
  <c r="J439"/>
  <c r="K439"/>
  <c r="I391"/>
  <c r="H391"/>
  <c r="K325"/>
  <c r="J325"/>
  <c r="K277"/>
  <c r="H277"/>
  <c r="M277"/>
  <c r="P245"/>
  <c r="O245"/>
  <c r="M189"/>
  <c r="J189"/>
  <c r="G124"/>
  <c r="H126"/>
  <c r="G122"/>
  <c r="K51"/>
  <c r="J158"/>
  <c r="O101"/>
  <c r="J101"/>
  <c r="J32"/>
  <c r="I139"/>
  <c r="I140" s="1"/>
  <c r="K32"/>
  <c r="J139"/>
  <c r="H473"/>
  <c r="H457"/>
  <c r="L457"/>
  <c r="L467"/>
  <c r="O467"/>
  <c r="M467"/>
  <c r="L451"/>
  <c r="I451"/>
  <c r="H477"/>
  <c r="K461"/>
  <c r="P461"/>
  <c r="J445"/>
  <c r="I445"/>
  <c r="Q445"/>
  <c r="M455"/>
  <c r="L455"/>
  <c r="K429"/>
  <c r="J429"/>
  <c r="P413"/>
  <c r="K413"/>
  <c r="M413"/>
  <c r="H397"/>
  <c r="I397"/>
  <c r="H381"/>
  <c r="L381"/>
  <c r="K365"/>
  <c r="J365"/>
  <c r="Q349"/>
  <c r="L349"/>
  <c r="M349"/>
  <c r="L333"/>
  <c r="I333"/>
  <c r="H315"/>
  <c r="L315"/>
  <c r="K299"/>
  <c r="I299"/>
  <c r="P283"/>
  <c r="K283"/>
  <c r="O283"/>
  <c r="P267"/>
  <c r="J267"/>
  <c r="I251"/>
  <c r="M251"/>
  <c r="Q431"/>
  <c r="H431"/>
  <c r="K415"/>
  <c r="I415"/>
  <c r="Q415"/>
  <c r="J399"/>
  <c r="L399"/>
  <c r="P383"/>
  <c r="H383"/>
  <c r="I367"/>
  <c r="K367"/>
  <c r="O351"/>
  <c r="J351"/>
  <c r="Q351"/>
  <c r="J335"/>
  <c r="L335"/>
  <c r="J317"/>
  <c r="O317"/>
  <c r="O301"/>
  <c r="K301"/>
  <c r="K285"/>
  <c r="L285"/>
  <c r="M285"/>
  <c r="O269"/>
  <c r="I269"/>
  <c r="O253"/>
  <c r="P253"/>
  <c r="K237"/>
  <c r="Q237"/>
  <c r="H227"/>
  <c r="L227"/>
  <c r="O227"/>
  <c r="I235"/>
  <c r="J235"/>
  <c r="H223"/>
  <c r="L223"/>
  <c r="K207"/>
  <c r="I207"/>
  <c r="K225"/>
  <c r="H225"/>
  <c r="P225"/>
  <c r="J209"/>
  <c r="I209"/>
  <c r="L221"/>
  <c r="Q221"/>
  <c r="O197"/>
  <c r="Q197"/>
  <c r="P191"/>
  <c r="K191"/>
  <c r="O191"/>
  <c r="K166"/>
  <c r="L59"/>
  <c r="M59"/>
  <c r="L166"/>
  <c r="M167" s="1"/>
  <c r="K59"/>
  <c r="J166"/>
  <c r="H93"/>
  <c r="P78"/>
  <c r="I26"/>
  <c r="P45"/>
  <c r="O45"/>
  <c r="M45"/>
  <c r="L152"/>
  <c r="M153" s="1"/>
  <c r="M22"/>
  <c r="L129"/>
  <c r="M130" s="1"/>
  <c r="J129"/>
  <c r="K22"/>
  <c r="H481"/>
  <c r="H475"/>
  <c r="H463"/>
  <c r="L463"/>
  <c r="Q421"/>
  <c r="H421"/>
  <c r="H373"/>
  <c r="P373"/>
  <c r="M373"/>
  <c r="P323"/>
  <c r="J323"/>
  <c r="H275"/>
  <c r="L275"/>
  <c r="K423"/>
  <c r="P423"/>
  <c r="P375"/>
  <c r="K375"/>
  <c r="Q375"/>
  <c r="K343"/>
  <c r="L343"/>
  <c r="Q293"/>
  <c r="P293"/>
  <c r="L229"/>
  <c r="K229"/>
  <c r="P243"/>
  <c r="Q243"/>
  <c r="O243"/>
  <c r="P199"/>
  <c r="J199"/>
  <c r="K76"/>
  <c r="M34"/>
  <c r="L141"/>
  <c r="M142" s="1"/>
  <c r="O34"/>
  <c r="O443"/>
  <c r="I443"/>
  <c r="I427"/>
  <c r="M427"/>
  <c r="M411"/>
  <c r="K411"/>
  <c r="Q395"/>
  <c r="L395"/>
  <c r="O395"/>
  <c r="I379"/>
  <c r="J379"/>
  <c r="I363"/>
  <c r="M363"/>
  <c r="I347"/>
  <c r="P347"/>
  <c r="L331"/>
  <c r="I331"/>
  <c r="O331"/>
  <c r="I313"/>
  <c r="K313"/>
  <c r="I297"/>
  <c r="M297"/>
  <c r="M281"/>
  <c r="J281"/>
  <c r="H265"/>
  <c r="L265"/>
  <c r="P265"/>
  <c r="Q433"/>
  <c r="J433"/>
  <c r="L417"/>
  <c r="Q417"/>
  <c r="Q401"/>
  <c r="H401"/>
  <c r="M385"/>
  <c r="O385"/>
  <c r="P385"/>
  <c r="O369"/>
  <c r="K369"/>
  <c r="H353"/>
  <c r="L353"/>
  <c r="L337"/>
  <c r="M319"/>
  <c r="J319"/>
  <c r="Q319"/>
  <c r="O303"/>
  <c r="L303"/>
  <c r="I287"/>
  <c r="H287"/>
  <c r="P271"/>
  <c r="O271"/>
  <c r="J255"/>
  <c r="O255"/>
  <c r="Q255"/>
  <c r="O247"/>
  <c r="L247"/>
  <c r="J239"/>
  <c r="O239"/>
  <c r="I241"/>
  <c r="M241"/>
  <c r="P241"/>
  <c r="O195"/>
  <c r="L195"/>
  <c r="I211"/>
  <c r="H211"/>
  <c r="P217"/>
  <c r="Q217"/>
  <c r="L213"/>
  <c r="M213"/>
  <c r="P213"/>
  <c r="P193"/>
  <c r="I193"/>
  <c r="P72"/>
  <c r="L72"/>
  <c r="L88"/>
  <c r="O138"/>
  <c r="M53"/>
  <c r="L160"/>
  <c r="M161" s="1"/>
  <c r="K160"/>
  <c r="L53"/>
  <c r="K172"/>
  <c r="L65"/>
  <c r="I172"/>
  <c r="J65"/>
  <c r="L97"/>
  <c r="O113"/>
  <c r="P115"/>
  <c r="L115"/>
  <c r="O82"/>
  <c r="O136"/>
  <c r="H61"/>
  <c r="L111"/>
  <c r="J111"/>
  <c r="J131"/>
  <c r="K24"/>
  <c r="L24"/>
  <c r="K131"/>
  <c r="H30"/>
  <c r="O30"/>
  <c r="L47"/>
  <c r="K154"/>
  <c r="I148"/>
  <c r="J41"/>
  <c r="H41"/>
  <c r="P465"/>
  <c r="J465"/>
  <c r="J459"/>
  <c r="O459"/>
  <c r="O453"/>
  <c r="P453"/>
  <c r="O447"/>
  <c r="L447"/>
  <c r="P447"/>
  <c r="K437"/>
  <c r="L437"/>
  <c r="J389"/>
  <c r="O389"/>
  <c r="H357"/>
  <c r="J357"/>
  <c r="M307"/>
  <c r="P307"/>
  <c r="O307"/>
  <c r="Q259"/>
  <c r="J259"/>
  <c r="I407"/>
  <c r="H407"/>
  <c r="M359"/>
  <c r="K359"/>
  <c r="J309"/>
  <c r="K309"/>
  <c r="M309"/>
  <c r="H261"/>
  <c r="I261"/>
  <c r="J127"/>
  <c r="K20"/>
  <c r="I20"/>
  <c r="H215"/>
  <c r="K215"/>
  <c r="L95"/>
  <c r="P119"/>
  <c r="H167"/>
  <c r="I86"/>
  <c r="J49"/>
  <c r="I156"/>
  <c r="H37"/>
  <c r="G144"/>
  <c r="P37"/>
  <c r="O144"/>
  <c r="L37"/>
  <c r="K144"/>
  <c r="K1248"/>
  <c r="K1249" s="1"/>
  <c r="H1093" l="1"/>
  <c r="R860"/>
  <c r="S861" s="1"/>
  <c r="R858"/>
  <c r="S859" s="1"/>
  <c r="R842"/>
  <c r="S843" s="1"/>
  <c r="R886"/>
  <c r="S887" s="1"/>
  <c r="R834"/>
  <c r="S835" s="1"/>
  <c r="H1049"/>
  <c r="H1113"/>
  <c r="K1007"/>
  <c r="J841"/>
  <c r="L833"/>
  <c r="R862"/>
  <c r="S863" s="1"/>
  <c r="O1079"/>
  <c r="R872"/>
  <c r="S873" s="1"/>
  <c r="J837"/>
  <c r="R870"/>
  <c r="S871" s="1"/>
  <c r="S531"/>
  <c r="S533"/>
  <c r="S553"/>
  <c r="S561"/>
  <c r="S523"/>
  <c r="S509"/>
  <c r="S633"/>
  <c r="I1105"/>
  <c r="O911"/>
  <c r="I911"/>
  <c r="K151"/>
  <c r="J20"/>
  <c r="K1101"/>
  <c r="J941"/>
  <c r="J1039"/>
  <c r="J1099"/>
  <c r="K933"/>
  <c r="O953"/>
  <c r="I921"/>
  <c r="J1077"/>
  <c r="K1055"/>
  <c r="K1065"/>
  <c r="P991"/>
  <c r="O939"/>
  <c r="I951"/>
  <c r="K1069"/>
  <c r="O1023"/>
  <c r="J1075"/>
  <c r="R1221"/>
  <c r="R1180" s="1"/>
  <c r="S1181" s="1"/>
  <c r="K995"/>
  <c r="I127"/>
  <c r="I128" s="1"/>
  <c r="H1073"/>
  <c r="O1091"/>
  <c r="S18"/>
  <c r="S837"/>
  <c r="K130"/>
  <c r="S185"/>
  <c r="R14"/>
  <c r="R16"/>
  <c r="H857"/>
  <c r="P881"/>
  <c r="P985"/>
  <c r="P873"/>
  <c r="L837"/>
  <c r="I975"/>
  <c r="K1011"/>
  <c r="O1059"/>
  <c r="P1053"/>
  <c r="H947"/>
  <c r="I1041"/>
  <c r="O1027"/>
  <c r="K1059"/>
  <c r="O1003"/>
  <c r="P1097"/>
  <c r="I1025"/>
  <c r="L979"/>
  <c r="P1081"/>
  <c r="L973"/>
  <c r="I1075"/>
  <c r="O1105"/>
  <c r="O1047"/>
  <c r="H1061"/>
  <c r="L991"/>
  <c r="P1069"/>
  <c r="H1013"/>
  <c r="K931"/>
  <c r="O909"/>
  <c r="H1111"/>
  <c r="K941"/>
  <c r="K897"/>
  <c r="H1103"/>
  <c r="H1003"/>
  <c r="O1033"/>
  <c r="O1037"/>
  <c r="K1071"/>
  <c r="H971"/>
  <c r="H975"/>
  <c r="K1037"/>
  <c r="P1067"/>
  <c r="H991"/>
  <c r="H1029"/>
  <c r="J1033"/>
  <c r="P1075"/>
  <c r="O1007"/>
  <c r="K1027"/>
  <c r="I925"/>
  <c r="P903"/>
  <c r="L963"/>
  <c r="P977"/>
  <c r="L1073"/>
  <c r="H1101"/>
  <c r="K1025"/>
  <c r="P899"/>
  <c r="J1011"/>
  <c r="P1033"/>
  <c r="I917"/>
  <c r="I949"/>
  <c r="H925"/>
  <c r="K1023"/>
  <c r="L1043"/>
  <c r="H917"/>
  <c r="P981"/>
  <c r="H1009"/>
  <c r="L943"/>
  <c r="O1009"/>
  <c r="O899"/>
  <c r="J911"/>
  <c r="J1037"/>
  <c r="I1011"/>
  <c r="P925"/>
  <c r="J1105"/>
  <c r="K1003"/>
  <c r="O1013"/>
  <c r="O905"/>
  <c r="J967"/>
  <c r="L1075"/>
  <c r="K967"/>
  <c r="L1035"/>
  <c r="P1087"/>
  <c r="I1107"/>
  <c r="O1085"/>
  <c r="L907"/>
  <c r="J933"/>
  <c r="J997"/>
  <c r="K919"/>
  <c r="K1015"/>
  <c r="L1051"/>
  <c r="P1025"/>
  <c r="H965"/>
  <c r="L1109"/>
  <c r="P907"/>
  <c r="J1015"/>
  <c r="I997"/>
  <c r="K1017"/>
  <c r="J995"/>
  <c r="I1055"/>
  <c r="O1107"/>
  <c r="K965"/>
  <c r="O1005"/>
  <c r="P931"/>
  <c r="P1061"/>
  <c r="P967"/>
  <c r="P905"/>
  <c r="O1001"/>
  <c r="J919"/>
  <c r="J1035"/>
  <c r="L967"/>
  <c r="L1037"/>
  <c r="P909"/>
  <c r="K1047"/>
  <c r="H1107"/>
  <c r="I959"/>
  <c r="J1049"/>
  <c r="H1097"/>
  <c r="K957"/>
  <c r="J1121"/>
  <c r="I989"/>
  <c r="O903"/>
  <c r="I1081"/>
  <c r="P943"/>
  <c r="H1053"/>
  <c r="K1105"/>
  <c r="O1021"/>
  <c r="J989"/>
  <c r="I931"/>
  <c r="I939"/>
  <c r="I1031"/>
  <c r="H1043"/>
  <c r="O1117"/>
  <c r="P973"/>
  <c r="J975"/>
  <c r="P1107"/>
  <c r="I945"/>
  <c r="I1113"/>
  <c r="P921"/>
  <c r="O1115"/>
  <c r="I929"/>
  <c r="O943"/>
  <c r="H1031"/>
  <c r="P1029"/>
  <c r="K975"/>
  <c r="K1099"/>
  <c r="J921"/>
  <c r="P1017"/>
  <c r="I1015"/>
  <c r="J1023"/>
  <c r="H1063"/>
  <c r="P961"/>
  <c r="O977"/>
  <c r="K1121"/>
  <c r="O1025"/>
  <c r="L1083"/>
  <c r="H1037"/>
  <c r="K1079"/>
  <c r="O973"/>
  <c r="P1005"/>
  <c r="L1049"/>
  <c r="H1055"/>
  <c r="I1017"/>
  <c r="H1081"/>
  <c r="I1065"/>
  <c r="O1015"/>
  <c r="H1025"/>
  <c r="H1095"/>
  <c r="J1083"/>
  <c r="H1115"/>
  <c r="H1085"/>
  <c r="K901"/>
  <c r="P1011"/>
  <c r="H969"/>
  <c r="P987"/>
  <c r="P997"/>
  <c r="K1075"/>
  <c r="I1123"/>
  <c r="H929"/>
  <c r="J965"/>
  <c r="L1017"/>
  <c r="P935"/>
  <c r="J1087"/>
  <c r="J899"/>
  <c r="J945"/>
  <c r="O1093"/>
  <c r="O959"/>
  <c r="J947"/>
  <c r="I1093"/>
  <c r="L1065"/>
  <c r="P993"/>
  <c r="I1019"/>
  <c r="L993"/>
  <c r="H989"/>
  <c r="K1029"/>
  <c r="J1017"/>
  <c r="J1079"/>
  <c r="L995"/>
  <c r="O949"/>
  <c r="L1001"/>
  <c r="L909"/>
  <c r="L1077"/>
  <c r="I933"/>
  <c r="J1063"/>
  <c r="O969"/>
  <c r="L1085"/>
  <c r="P999"/>
  <c r="H1023"/>
  <c r="K961"/>
  <c r="J993"/>
  <c r="J925"/>
  <c r="P1057"/>
  <c r="J979"/>
  <c r="P957"/>
  <c r="K1085"/>
  <c r="O999"/>
  <c r="P897"/>
  <c r="P915"/>
  <c r="I1043"/>
  <c r="K921"/>
  <c r="J1093"/>
  <c r="P1071"/>
  <c r="I967"/>
  <c r="I903"/>
  <c r="H977"/>
  <c r="J897"/>
  <c r="P1063"/>
  <c r="L1081"/>
  <c r="J1013"/>
  <c r="H1119"/>
  <c r="I1059"/>
  <c r="I1039"/>
  <c r="O1087"/>
  <c r="P1065"/>
  <c r="P913"/>
  <c r="H1087"/>
  <c r="O995"/>
  <c r="J1127"/>
  <c r="L1071"/>
  <c r="I1061"/>
  <c r="H1039"/>
  <c r="I1099"/>
  <c r="P1083"/>
  <c r="I973"/>
  <c r="K1053"/>
  <c r="O1063"/>
  <c r="J1073"/>
  <c r="J1069"/>
  <c r="J1109"/>
  <c r="H997"/>
  <c r="H931"/>
  <c r="H1059"/>
  <c r="P1111"/>
  <c r="J1071"/>
  <c r="K953"/>
  <c r="O1099"/>
  <c r="I907"/>
  <c r="L903"/>
  <c r="I995"/>
  <c r="L957"/>
  <c r="P1037"/>
  <c r="L899"/>
  <c r="L1029"/>
  <c r="O1101"/>
  <c r="I985"/>
  <c r="L925"/>
  <c r="L999"/>
  <c r="L1025"/>
  <c r="K949"/>
  <c r="J1097"/>
  <c r="O979"/>
  <c r="I1057"/>
  <c r="K977"/>
  <c r="O989"/>
  <c r="J1057"/>
  <c r="I999"/>
  <c r="O1073"/>
  <c r="K905"/>
  <c r="L1055"/>
  <c r="I905"/>
  <c r="O1031"/>
  <c r="H961"/>
  <c r="I943"/>
  <c r="H959"/>
  <c r="P947"/>
  <c r="L981"/>
  <c r="I1085"/>
  <c r="L915"/>
  <c r="K1001"/>
  <c r="P1041"/>
  <c r="I1125"/>
  <c r="P1023"/>
  <c r="H967"/>
  <c r="O991"/>
  <c r="H1065"/>
  <c r="O945"/>
  <c r="P923"/>
  <c r="J963"/>
  <c r="K1093"/>
  <c r="K1063"/>
  <c r="J1001"/>
  <c r="O1071"/>
  <c r="K1043"/>
  <c r="H943"/>
  <c r="I1117"/>
  <c r="H999"/>
  <c r="J915"/>
  <c r="K1013"/>
  <c r="O1065"/>
  <c r="J923"/>
  <c r="K1077"/>
  <c r="O1041"/>
  <c r="K945"/>
  <c r="P965"/>
  <c r="J903"/>
  <c r="I1001"/>
  <c r="J951"/>
  <c r="J1055"/>
  <c r="I935"/>
  <c r="L1013"/>
  <c r="I897"/>
  <c r="J1059"/>
  <c r="P1009"/>
  <c r="L1093"/>
  <c r="I941"/>
  <c r="P911"/>
  <c r="L1101"/>
  <c r="K963"/>
  <c r="P1091"/>
  <c r="P1027"/>
  <c r="O937"/>
  <c r="I1091"/>
  <c r="L1069"/>
  <c r="I919"/>
  <c r="O961"/>
  <c r="H1075"/>
  <c r="J905"/>
  <c r="O1097"/>
  <c r="L1097"/>
  <c r="K903"/>
  <c r="K955"/>
  <c r="P941"/>
  <c r="L1105"/>
  <c r="P989"/>
  <c r="P919"/>
  <c r="J1113"/>
  <c r="J931"/>
  <c r="P1093"/>
  <c r="I1063"/>
  <c r="J1067"/>
  <c r="I1051"/>
  <c r="H1079"/>
  <c r="H1121"/>
  <c r="K915"/>
  <c r="I1073"/>
  <c r="O923"/>
  <c r="L971"/>
  <c r="J983"/>
  <c r="L1107"/>
  <c r="J999"/>
  <c r="K1057"/>
  <c r="H1117"/>
  <c r="O1125"/>
  <c r="L1005"/>
  <c r="J901"/>
  <c r="K1081"/>
  <c r="L975"/>
  <c r="H915"/>
  <c r="P1045"/>
  <c r="K991"/>
  <c r="I977"/>
  <c r="K1111"/>
  <c r="H1021"/>
  <c r="O901"/>
  <c r="O1103"/>
  <c r="H981"/>
  <c r="I947"/>
  <c r="O1045"/>
  <c r="L1007"/>
  <c r="J1041"/>
  <c r="O981"/>
  <c r="J1111"/>
  <c r="I981"/>
  <c r="L987"/>
  <c r="K943"/>
  <c r="I1095"/>
  <c r="K1005"/>
  <c r="H913"/>
  <c r="P1109"/>
  <c r="I991"/>
  <c r="J1043"/>
  <c r="P1079"/>
  <c r="L939"/>
  <c r="I901"/>
  <c r="K923"/>
  <c r="P1059"/>
  <c r="P929"/>
  <c r="N1221"/>
  <c r="N1180" s="1"/>
  <c r="O947"/>
  <c r="L1015"/>
  <c r="I1097"/>
  <c r="P1055"/>
  <c r="I987"/>
  <c r="O1029"/>
  <c r="L1021"/>
  <c r="L961"/>
  <c r="L951"/>
  <c r="P1001"/>
  <c r="J1081"/>
  <c r="I915"/>
  <c r="L1011"/>
  <c r="J943"/>
  <c r="P1049"/>
  <c r="P917"/>
  <c r="P1015"/>
  <c r="P969"/>
  <c r="I1021"/>
  <c r="P1105"/>
  <c r="K1083"/>
  <c r="I1119"/>
  <c r="O1017"/>
  <c r="J977"/>
  <c r="P1035"/>
  <c r="L933"/>
  <c r="I1023"/>
  <c r="L929"/>
  <c r="L1111"/>
  <c r="L953"/>
  <c r="J1003"/>
  <c r="J929"/>
  <c r="I1009"/>
  <c r="H939"/>
  <c r="L917"/>
  <c r="P1073"/>
  <c r="I1049"/>
  <c r="L1061"/>
  <c r="L919"/>
  <c r="P1047"/>
  <c r="K993"/>
  <c r="L997"/>
  <c r="I1077"/>
  <c r="K907"/>
  <c r="L969"/>
  <c r="I1013"/>
  <c r="K909"/>
  <c r="H1051"/>
  <c r="J1065"/>
  <c r="J1009"/>
  <c r="G1221"/>
  <c r="G1180" s="1"/>
  <c r="P995"/>
  <c r="L983"/>
  <c r="L905"/>
  <c r="I1221"/>
  <c r="I1180" s="1"/>
  <c r="P951"/>
  <c r="L935"/>
  <c r="L1063"/>
  <c r="L913"/>
  <c r="P979"/>
  <c r="L897"/>
  <c r="L1079"/>
  <c r="I1079"/>
  <c r="K1031"/>
  <c r="P1089"/>
  <c r="L901"/>
  <c r="P971"/>
  <c r="L1041"/>
  <c r="H1221"/>
  <c r="H1180" s="1"/>
  <c r="O1221"/>
  <c r="O1180" s="1"/>
  <c r="O971"/>
  <c r="O925"/>
  <c r="O965"/>
  <c r="L1103"/>
  <c r="P1221"/>
  <c r="P1180" s="1"/>
  <c r="Q1181" s="1"/>
  <c r="P939"/>
  <c r="I899"/>
  <c r="J1031"/>
  <c r="H1011"/>
  <c r="J1021"/>
  <c r="O1039"/>
  <c r="H1017"/>
  <c r="K969"/>
  <c r="P975"/>
  <c r="H1041"/>
  <c r="L1009"/>
  <c r="K1103"/>
  <c r="L941"/>
  <c r="K997"/>
  <c r="I937"/>
  <c r="P1095"/>
  <c r="L959"/>
  <c r="L1099"/>
  <c r="P949"/>
  <c r="L1059"/>
  <c r="J1027"/>
  <c r="H1057"/>
  <c r="L965"/>
  <c r="L1031"/>
  <c r="P959"/>
  <c r="L875"/>
  <c r="O887"/>
  <c r="P891"/>
  <c r="J887"/>
  <c r="O871"/>
  <c r="O879"/>
  <c r="J877"/>
  <c r="O885"/>
  <c r="K853"/>
  <c r="P861"/>
  <c r="O869"/>
  <c r="K865"/>
  <c r="H871"/>
  <c r="J859"/>
  <c r="I861"/>
  <c r="J889"/>
  <c r="L893"/>
  <c r="I891"/>
  <c r="J883"/>
  <c r="P955"/>
  <c r="L1260"/>
  <c r="M1260"/>
  <c r="N1260"/>
  <c r="L1258"/>
  <c r="L1257"/>
  <c r="J867"/>
  <c r="P1121"/>
  <c r="L1117"/>
  <c r="L1123"/>
  <c r="I955"/>
  <c r="J955"/>
  <c r="P865"/>
  <c r="O859"/>
  <c r="I853"/>
  <c r="J857"/>
  <c r="J881"/>
  <c r="O889"/>
  <c r="I893"/>
  <c r="I865"/>
  <c r="J871"/>
  <c r="J879"/>
  <c r="J885"/>
  <c r="O853"/>
  <c r="K861"/>
  <c r="P857"/>
  <c r="O855"/>
  <c r="O893"/>
  <c r="P875"/>
  <c r="L883"/>
  <c r="K887"/>
  <c r="L1119"/>
  <c r="P1115"/>
  <c r="L1121"/>
  <c r="P1123"/>
  <c r="P1125"/>
  <c r="I1115"/>
  <c r="P883"/>
  <c r="I881"/>
  <c r="O867"/>
  <c r="I885"/>
  <c r="J853"/>
  <c r="O861"/>
  <c r="K857"/>
  <c r="J855"/>
  <c r="O873"/>
  <c r="I869"/>
  <c r="J893"/>
  <c r="O891"/>
  <c r="J865"/>
  <c r="K879"/>
  <c r="J863"/>
  <c r="O877"/>
  <c r="K885"/>
  <c r="P853"/>
  <c r="H853"/>
  <c r="L861"/>
  <c r="P855"/>
  <c r="H873"/>
  <c r="L881"/>
  <c r="P895"/>
  <c r="I887"/>
  <c r="P893"/>
  <c r="H891"/>
  <c r="I883"/>
  <c r="P1127"/>
  <c r="L955"/>
  <c r="I1127"/>
  <c r="K1117"/>
  <c r="O1121"/>
  <c r="L1127"/>
  <c r="K867"/>
  <c r="P887"/>
  <c r="O955"/>
  <c r="O1127"/>
  <c r="L1113"/>
  <c r="H1125"/>
  <c r="K1123"/>
  <c r="P1117"/>
  <c r="O883"/>
  <c r="I877"/>
  <c r="J895"/>
  <c r="I875"/>
  <c r="O865"/>
  <c r="P871"/>
  <c r="P879"/>
  <c r="O863"/>
  <c r="I859"/>
  <c r="I857"/>
  <c r="I889"/>
  <c r="H893"/>
  <c r="L891"/>
  <c r="K875"/>
  <c r="L865"/>
  <c r="I871"/>
  <c r="I879"/>
  <c r="H863"/>
  <c r="L877"/>
  <c r="K859"/>
  <c r="J861"/>
  <c r="O857"/>
  <c r="I855"/>
  <c r="J873"/>
  <c r="O881"/>
  <c r="K889"/>
  <c r="I895"/>
  <c r="J891"/>
  <c r="H867"/>
  <c r="O875"/>
  <c r="K883"/>
  <c r="P1113"/>
  <c r="H955"/>
  <c r="O1113"/>
  <c r="L1125"/>
  <c r="P1119"/>
  <c r="I1129"/>
  <c r="J1221"/>
  <c r="J1180" s="1"/>
  <c r="L1221"/>
  <c r="L1180" s="1"/>
  <c r="M1181" s="1"/>
  <c r="K1221"/>
  <c r="K1180" s="1"/>
  <c r="J851"/>
  <c r="J149"/>
  <c r="K128"/>
  <c r="O839"/>
  <c r="H843"/>
  <c r="L835"/>
  <c r="O849"/>
  <c r="J847"/>
  <c r="H839"/>
  <c r="J835"/>
  <c r="H173"/>
  <c r="O845"/>
  <c r="J845"/>
  <c r="P851"/>
  <c r="I841"/>
  <c r="K845"/>
  <c r="I847"/>
  <c r="K849"/>
  <c r="O851"/>
  <c r="P847"/>
  <c r="L843"/>
  <c r="L175"/>
  <c r="O847"/>
  <c r="L839"/>
  <c r="J843"/>
  <c r="O835"/>
  <c r="P841"/>
  <c r="J839"/>
  <c r="I845"/>
  <c r="H835"/>
  <c r="J849"/>
  <c r="I851"/>
  <c r="H841"/>
  <c r="I843"/>
  <c r="P849"/>
  <c r="H833"/>
  <c r="K847"/>
  <c r="L845"/>
  <c r="O843"/>
  <c r="I849"/>
  <c r="L851"/>
  <c r="O841"/>
  <c r="K841"/>
  <c r="K851"/>
  <c r="K171"/>
  <c r="K839"/>
  <c r="I835"/>
  <c r="I833"/>
  <c r="K833"/>
  <c r="I837"/>
  <c r="I839"/>
  <c r="K835"/>
  <c r="O837"/>
  <c r="K837"/>
  <c r="P833"/>
  <c r="P175"/>
  <c r="H175"/>
  <c r="K157"/>
  <c r="K142"/>
  <c r="L159"/>
  <c r="L155"/>
  <c r="L161"/>
  <c r="J171"/>
  <c r="L171"/>
  <c r="O175"/>
  <c r="K161"/>
  <c r="J161"/>
  <c r="H147"/>
  <c r="J151"/>
  <c r="H145"/>
  <c r="L136"/>
  <c r="K132"/>
  <c r="L132"/>
  <c r="K140"/>
  <c r="J134"/>
  <c r="K138"/>
  <c r="P145"/>
  <c r="L145"/>
  <c r="J138"/>
  <c r="J153"/>
  <c r="J173"/>
  <c r="K163"/>
  <c r="L173"/>
  <c r="I145"/>
  <c r="J157"/>
  <c r="L138"/>
  <c r="K167"/>
  <c r="P147"/>
  <c r="L140"/>
  <c r="J147"/>
  <c r="P173"/>
  <c r="L134"/>
  <c r="I175"/>
  <c r="L128"/>
  <c r="K169"/>
  <c r="J159"/>
  <c r="K165"/>
  <c r="K175"/>
  <c r="I18"/>
  <c r="H16"/>
  <c r="H14"/>
  <c r="H123"/>
  <c r="G1253"/>
  <c r="G1222"/>
  <c r="K136"/>
  <c r="O831"/>
  <c r="N828"/>
  <c r="N506" s="1"/>
  <c r="J185"/>
  <c r="K155"/>
  <c r="I138"/>
  <c r="I134"/>
  <c r="L147"/>
  <c r="I831"/>
  <c r="H828"/>
  <c r="H506" s="1"/>
  <c r="K185"/>
  <c r="L142"/>
  <c r="P123"/>
  <c r="O1222"/>
  <c r="H831"/>
  <c r="G828"/>
  <c r="H18"/>
  <c r="G14"/>
  <c r="G16"/>
  <c r="J18"/>
  <c r="I14"/>
  <c r="I16"/>
  <c r="J169"/>
  <c r="L153"/>
  <c r="K134"/>
  <c r="J167"/>
  <c r="I151"/>
  <c r="L831"/>
  <c r="K828"/>
  <c r="K506" s="1"/>
  <c r="M185"/>
  <c r="O16"/>
  <c r="P18"/>
  <c r="O14"/>
  <c r="H1253"/>
  <c r="H1222"/>
  <c r="P831"/>
  <c r="O828"/>
  <c r="O506" s="1"/>
  <c r="K145"/>
  <c r="L125"/>
  <c r="L14"/>
  <c r="L16"/>
  <c r="M18"/>
  <c r="Q831"/>
  <c r="P828"/>
  <c r="Q829" s="1"/>
  <c r="I185"/>
  <c r="J163"/>
  <c r="N14"/>
  <c r="O18"/>
  <c r="N16"/>
  <c r="I173"/>
  <c r="L130"/>
  <c r="J165"/>
  <c r="L163"/>
  <c r="L185"/>
  <c r="I124"/>
  <c r="J132"/>
  <c r="P185"/>
  <c r="L149"/>
  <c r="O147"/>
  <c r="J175"/>
  <c r="J136"/>
  <c r="H185"/>
  <c r="K149"/>
  <c r="K153"/>
  <c r="Q123"/>
  <c r="P1222"/>
  <c r="K173"/>
  <c r="L151"/>
  <c r="J145"/>
  <c r="O185"/>
  <c r="J125"/>
  <c r="J14"/>
  <c r="J16"/>
  <c r="K18"/>
  <c r="L167"/>
  <c r="J140"/>
  <c r="K159"/>
  <c r="I122"/>
  <c r="I157"/>
  <c r="J831"/>
  <c r="I828"/>
  <c r="I153"/>
  <c r="O145"/>
  <c r="P16"/>
  <c r="P14"/>
  <c r="Q18"/>
  <c r="J155"/>
  <c r="L169"/>
  <c r="J142"/>
  <c r="L165"/>
  <c r="O123"/>
  <c r="N1222"/>
  <c r="I149"/>
  <c r="K831"/>
  <c r="J828"/>
  <c r="K125"/>
  <c r="K16"/>
  <c r="L18"/>
  <c r="K14"/>
  <c r="O173"/>
  <c r="J130"/>
  <c r="I167"/>
  <c r="K147"/>
  <c r="M831"/>
  <c r="L828"/>
  <c r="M829" s="1"/>
  <c r="L157"/>
  <c r="I147"/>
  <c r="J128" l="1"/>
  <c r="R828"/>
  <c r="S829" s="1"/>
  <c r="R506"/>
  <c r="S507" s="1"/>
  <c r="R124"/>
  <c r="R122"/>
  <c r="S126"/>
  <c r="S15"/>
  <c r="H1181"/>
  <c r="P1181"/>
  <c r="O1181"/>
  <c r="L1181"/>
  <c r="J1181"/>
  <c r="I1181"/>
  <c r="K1181"/>
  <c r="H829"/>
  <c r="G506"/>
  <c r="H507" s="1"/>
  <c r="J829"/>
  <c r="K829"/>
  <c r="P506"/>
  <c r="Q507" s="1"/>
  <c r="I829"/>
  <c r="L506"/>
  <c r="M507" s="1"/>
  <c r="O829"/>
  <c r="P829"/>
  <c r="J506"/>
  <c r="K507" s="1"/>
  <c r="L829"/>
  <c r="I506"/>
  <c r="I507" s="1"/>
  <c r="L126"/>
  <c r="K122"/>
  <c r="K68" s="1"/>
  <c r="K124"/>
  <c r="K15"/>
  <c r="M15"/>
  <c r="P15"/>
  <c r="O70"/>
  <c r="K126"/>
  <c r="J122"/>
  <c r="J124"/>
  <c r="J126"/>
  <c r="O507"/>
  <c r="L122"/>
  <c r="L68" s="1"/>
  <c r="M69" s="1"/>
  <c r="L124"/>
  <c r="M126"/>
  <c r="H15"/>
  <c r="G70"/>
  <c r="I15"/>
  <c r="H70"/>
  <c r="L15"/>
  <c r="I1253"/>
  <c r="I1222"/>
  <c r="J15"/>
  <c r="I70"/>
  <c r="Q15"/>
  <c r="P70"/>
  <c r="O15"/>
  <c r="N70"/>
  <c r="I123"/>
  <c r="L1251"/>
  <c r="L1248"/>
  <c r="M1258"/>
  <c r="R70" l="1"/>
  <c r="R68"/>
  <c r="S69" s="1"/>
  <c r="S123"/>
  <c r="R1222"/>
  <c r="M1257"/>
  <c r="P507"/>
  <c r="J507"/>
  <c r="L507"/>
  <c r="K1253"/>
  <c r="J1253"/>
  <c r="K123"/>
  <c r="J1222"/>
  <c r="M123"/>
  <c r="M1253"/>
  <c r="L1222"/>
  <c r="J70"/>
  <c r="L123"/>
  <c r="L1253"/>
  <c r="K1222"/>
  <c r="L69"/>
  <c r="J123"/>
  <c r="L1249"/>
  <c r="J69" l="1"/>
  <c r="K69"/>
  <c r="M1251"/>
  <c r="M1248"/>
  <c r="N1258" l="1"/>
  <c r="N1257"/>
  <c r="M1249"/>
  <c r="N1251"/>
  <c r="N1248" l="1"/>
  <c r="N1249" s="1"/>
</calcChain>
</file>

<file path=xl/sharedStrings.xml><?xml version="1.0" encoding="utf-8"?>
<sst xmlns="http://schemas.openxmlformats.org/spreadsheetml/2006/main" count="14887" uniqueCount="819">
  <si>
    <t>Показатели</t>
  </si>
  <si>
    <t>отчет</t>
  </si>
  <si>
    <t>оценка</t>
  </si>
  <si>
    <t>прогноз</t>
  </si>
  <si>
    <t>добыча полезных ископаемых</t>
  </si>
  <si>
    <t>обрабатывающие производства</t>
  </si>
  <si>
    <t>строительство</t>
  </si>
  <si>
    <t>деятельность по операциям с недвижимым имуществом</t>
  </si>
  <si>
    <t>обеспечение электрической энергией, газом и паром; кондиционирование воздуха</t>
  </si>
  <si>
    <t>Коды</t>
  </si>
  <si>
    <t>Код МО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</si>
  <si>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</si>
  <si>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</si>
  <si>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</si>
  <si>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</si>
  <si>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</si>
  <si>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</si>
  <si>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</si>
  <si>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</si>
  <si>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</si>
  <si>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</si>
  <si>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</si>
  <si>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</si>
  <si>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</si>
  <si>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</si>
  <si>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</si>
  <si>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</si>
  <si>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</si>
  <si>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</si>
  <si>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</si>
  <si>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</si>
  <si>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</si>
  <si>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</si>
  <si>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</si>
  <si>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</si>
  <si>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</si>
  <si>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</si>
  <si>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</si>
  <si>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</si>
  <si>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</si>
  <si>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</si>
  <si>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</si>
  <si>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</si>
  <si>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</si>
  <si>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</si>
  <si>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</si>
  <si>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</si>
  <si>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</si>
  <si>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</si>
  <si>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</si>
  <si>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</si>
  <si>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</si>
  <si>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</si>
  <si>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</si>
  <si>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</si>
  <si>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</si>
  <si>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</si>
  <si>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</si>
  <si>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</si>
  <si>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</si>
  <si>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</si>
  <si>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</si>
  <si>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</si>
  <si>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</si>
  <si>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</si>
  <si>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</si>
  <si>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</si>
  <si>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</si>
  <si>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</si>
  <si>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</si>
  <si>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Цветовые обозначения ячеек:</t>
  </si>
  <si>
    <t>Доступные для заполнения МО ячейки</t>
  </si>
  <si>
    <t>Недоступные для заполнения МО ячейки</t>
  </si>
  <si>
    <t>Таблица 1</t>
  </si>
  <si>
    <t xml:space="preserve">Свод основных финансовых показателей по полному кругу предприятий  </t>
  </si>
  <si>
    <t>Таблица 2</t>
  </si>
  <si>
    <t>Таблица 3</t>
  </si>
  <si>
    <t>Таблица 4</t>
  </si>
  <si>
    <t>VI Труд</t>
  </si>
  <si>
    <t>янв.-март</t>
  </si>
  <si>
    <t>Численность работников - всего</t>
  </si>
  <si>
    <t xml:space="preserve">Темп к предыдущему году </t>
  </si>
  <si>
    <t>сельское, лесное хозяйство, охота, 
рыболовство и рыбоводство</t>
  </si>
  <si>
    <t xml:space="preserve">         рыболовство, рыбоводство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</si>
  <si>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</si>
  <si>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 и мотоциклов</t>
  </si>
  <si>
    <t xml:space="preserve">   из них:</t>
  </si>
  <si>
    <t>транспортировка и хранение</t>
  </si>
  <si>
    <t>деятельность гостиниц и предприятий 
общественного питания</t>
  </si>
  <si>
    <t>деятельность в области информации и связи</t>
  </si>
  <si>
    <t>деятельность финансовая и страховая</t>
  </si>
  <si>
    <t>деятельность профессиональная, научная и техническая</t>
  </si>
  <si>
    <t>деятельность административная и 
сопутствующие дополнительные услуги</t>
  </si>
  <si>
    <t>государственное управление и обеспечение военной безопасности; социальное обеспечение</t>
  </si>
  <si>
    <t>образование</t>
  </si>
  <si>
    <t>деятельность в области здравоохранения и 
социальных услуг</t>
  </si>
  <si>
    <t>деятельность в области культуры, спорта, организации досуга и развлечений</t>
  </si>
  <si>
    <t xml:space="preserve">Среднегодовая численность работников органов местного самоуправления </t>
  </si>
  <si>
    <t>Среднемесячная начисленная заработная плата</t>
  </si>
  <si>
    <t>Среднемесячная зарплата работающих во всех организациях  муниципальной формы собственности</t>
  </si>
  <si>
    <t xml:space="preserve">Среднемесячная зарплата работников органов местного самоуправления </t>
  </si>
  <si>
    <t>Фонд зарплаты по территории всего (без выплат социального характера)</t>
  </si>
  <si>
    <t>Фонд зарплаты работающих во всех организациях   муниципальной формы собственности</t>
  </si>
  <si>
    <t xml:space="preserve">Фонд зарплаты работников органов местного самоуправления </t>
  </si>
  <si>
    <t>чел.</t>
  </si>
  <si>
    <t>рублей</t>
  </si>
  <si>
    <t>тыс.руб.</t>
  </si>
  <si>
    <t>в т.ч. по видам экономической деятельности 
(справочно: сумма по видам деятельности в сравнении с "Численность работников - всего")</t>
  </si>
  <si>
    <t>Среднесписочная численность работников - итого</t>
  </si>
  <si>
    <t>человек</t>
  </si>
  <si>
    <t xml:space="preserve">     Темп к предыдущему году </t>
  </si>
  <si>
    <t>Среднемесячная зарплата  (средняя по бюджетообразующим предприятиям)</t>
  </si>
  <si>
    <t>Фонд заработной платы - итого</t>
  </si>
  <si>
    <t>в т.ч. по каждому поселению в алфавитном порядке…</t>
  </si>
  <si>
    <t>Среднемесячная зарплата в среднем по району:</t>
  </si>
  <si>
    <t>Налог на доходы физических лиц в консолидированный бюджет территории</t>
  </si>
  <si>
    <t>Темп к предыдущему периоду</t>
  </si>
  <si>
    <t>Сумма доходов для расчета налогового потенциала по НДФЛ</t>
  </si>
  <si>
    <t>Удельный вес фонда заработной платы в общей сумме доходов для расчета налогового потенциала по НДФЛ</t>
  </si>
  <si>
    <t>Сумма прочих доходов включающая: денежное довольствие военнослужащих и приравненных к ним категорий, а также все виды прочих доходов, полученных физическими лицами в соответствии со ст. 208 гл.23 Налогового кодекса РФ ч. 2</t>
  </si>
  <si>
    <t>Удельный вес прочих доходов в общей сумме доходов для расчета налогового потенциала по налогу на доходы физических лиц</t>
  </si>
  <si>
    <t>в т.ч. по видам экономической деятельности 
(справочно: сумма по видам деятельности в сравнении с "Фонд зарплаты по территории всего ")</t>
  </si>
  <si>
    <t>Показатели труда по бюджетообразующим предприятиям</t>
  </si>
  <si>
    <t>*отчитывающиеся в органы государственной статистики</t>
  </si>
  <si>
    <t>Показатели труда сельским и городским поселениям на территории района</t>
  </si>
  <si>
    <t>Расчет доходов для определения налогового потенциала   по налогу на доходы физических лиц (рассчитывается с участием отдела финансов территории)</t>
  </si>
  <si>
    <t>Сумма фонда заработной платы всего по району</t>
  </si>
  <si>
    <t>торговля оптовая, кроме оптовой торговли автотранспортными средствами и мотоциклами</t>
  </si>
  <si>
    <t>торговля розничная, кроме торговли автотранспортными средствами и мотоциклами</t>
  </si>
  <si>
    <t>из них растениеводство и животноводство, охота и предоставление соответствующих услуг в этих областях</t>
  </si>
  <si>
    <t>рыболовство, рыбоводство</t>
  </si>
  <si>
    <t>Исполнтель:</t>
  </si>
  <si>
    <t>Согласовано:</t>
  </si>
  <si>
    <t xml:space="preserve"> </t>
  </si>
  <si>
    <t xml:space="preserve">        </t>
  </si>
  <si>
    <t>в т.ч. по каждому поселению (в алфавитном порядке)</t>
  </si>
  <si>
    <t>Введенные данные соответствуют вычислениям</t>
  </si>
  <si>
    <t>Введенные данные не соответствуют вычислениям</t>
  </si>
  <si>
    <t>Рассчитывается на основе введенных данных о фондах заработной платы и общей численности работников</t>
  </si>
  <si>
    <t>Рассчитывается на основе введенных данных о средней заработной плате и общей численности работников</t>
  </si>
  <si>
    <t>Рассчитывается на основе введенных данных о среднемесячной заработной плате и среднесписочной численности работников по каждому поселнию</t>
  </si>
  <si>
    <t>Справочник поселений муниципальных образований Ростовской области</t>
  </si>
  <si>
    <t>для заполнения таблицы 3</t>
  </si>
  <si>
    <t>Итого по городским округам и муниципальным районам:</t>
  </si>
  <si>
    <t>Итого по городским округам:</t>
  </si>
  <si>
    <t>Азов</t>
  </si>
  <si>
    <t>Батайск</t>
  </si>
  <si>
    <t>Волгодонск</t>
  </si>
  <si>
    <t>Гуково</t>
  </si>
  <si>
    <t>Донецк</t>
  </si>
  <si>
    <t>Зверево</t>
  </si>
  <si>
    <t>Каменск-Шахтинский</t>
  </si>
  <si>
    <t>Новочеркасск</t>
  </si>
  <si>
    <t>Новошахтинск</t>
  </si>
  <si>
    <t>Ростов-на-Дону</t>
  </si>
  <si>
    <t>Таганрог</t>
  </si>
  <si>
    <t>Шахты</t>
  </si>
  <si>
    <t>Итого по муниципальным районам:</t>
  </si>
  <si>
    <t>Азовский</t>
  </si>
  <si>
    <t>в т.ч. по  поселениям</t>
  </si>
  <si>
    <t>Александровское</t>
  </si>
  <si>
    <t>Елизаветинское</t>
  </si>
  <si>
    <t>Елизаветовское</t>
  </si>
  <si>
    <t>Задонское</t>
  </si>
  <si>
    <t>Кагальницкое</t>
  </si>
  <si>
    <t>Калиновское</t>
  </si>
  <si>
    <t>Красносадовское</t>
  </si>
  <si>
    <t>Круглянское</t>
  </si>
  <si>
    <t>Кугейское</t>
  </si>
  <si>
    <t>Кулешовское</t>
  </si>
  <si>
    <t>Маргаритовское</t>
  </si>
  <si>
    <t>Новоалександровское</t>
  </si>
  <si>
    <t>Обильненское</t>
  </si>
  <si>
    <t>Отрадовское</t>
  </si>
  <si>
    <t>Пешковское</t>
  </si>
  <si>
    <t>Рогожкинское</t>
  </si>
  <si>
    <t>Самарское</t>
  </si>
  <si>
    <t>Семибалковское</t>
  </si>
  <si>
    <t>Аксайский - всего</t>
  </si>
  <si>
    <t>Аксайское г.п.</t>
  </si>
  <si>
    <t>Большелогское</t>
  </si>
  <si>
    <t>Верхнеподпольненское</t>
  </si>
  <si>
    <t xml:space="preserve">Грушевское </t>
  </si>
  <si>
    <t>Истоминское</t>
  </si>
  <si>
    <t>Ленинское</t>
  </si>
  <si>
    <t>Мишкинское</t>
  </si>
  <si>
    <t>Ольгинское</t>
  </si>
  <si>
    <t>Рассветовское</t>
  </si>
  <si>
    <t>Старочеркасское</t>
  </si>
  <si>
    <t>Щепкинское</t>
  </si>
  <si>
    <t>Багаевский</t>
  </si>
  <si>
    <t>в т.ч. по сельским поселениям</t>
  </si>
  <si>
    <t xml:space="preserve">Ажиновское </t>
  </si>
  <si>
    <t xml:space="preserve">Багаевское </t>
  </si>
  <si>
    <t>Елкинское</t>
  </si>
  <si>
    <t>Красненское</t>
  </si>
  <si>
    <t>Манычское</t>
  </si>
  <si>
    <t>Белокалитвинский</t>
  </si>
  <si>
    <t>Белокалитвинское г.п.</t>
  </si>
  <si>
    <t>Богураевское</t>
  </si>
  <si>
    <t>Горняцкое</t>
  </si>
  <si>
    <t>Грушево-Дубовское</t>
  </si>
  <si>
    <t>Ильинское</t>
  </si>
  <si>
    <t>Коксовское</t>
  </si>
  <si>
    <t>Краснодонецкое</t>
  </si>
  <si>
    <t>Литвиновское</t>
  </si>
  <si>
    <t>Нижнепоповское</t>
  </si>
  <si>
    <t>Рудаковское</t>
  </si>
  <si>
    <t>Синегорское</t>
  </si>
  <si>
    <t>Шолоховское</t>
  </si>
  <si>
    <t>Боковский</t>
  </si>
  <si>
    <t>Боковское</t>
  </si>
  <si>
    <t xml:space="preserve">Верхнечирское </t>
  </si>
  <si>
    <t>Грачевское</t>
  </si>
  <si>
    <t>Земцовское</t>
  </si>
  <si>
    <t xml:space="preserve">Каргинское </t>
  </si>
  <si>
    <t xml:space="preserve">Краснозоринское </t>
  </si>
  <si>
    <t>Краснокутское</t>
  </si>
  <si>
    <t>Верхнедонской</t>
  </si>
  <si>
    <t>Верхняковское</t>
  </si>
  <si>
    <t>Казанское</t>
  </si>
  <si>
    <t>Казансколопатинское</t>
  </si>
  <si>
    <t xml:space="preserve">Мешковское </t>
  </si>
  <si>
    <t xml:space="preserve">Мещеряковское </t>
  </si>
  <si>
    <t xml:space="preserve">Мигулинское </t>
  </si>
  <si>
    <t xml:space="preserve">Нижнебыковское </t>
  </si>
  <si>
    <t>Солонцовское</t>
  </si>
  <si>
    <t>Тубянское</t>
  </si>
  <si>
    <t>Шумилинское</t>
  </si>
  <si>
    <t>Веселовский</t>
  </si>
  <si>
    <t>Верхнесоленовское</t>
  </si>
  <si>
    <t xml:space="preserve">Веселовское </t>
  </si>
  <si>
    <t>Краснооктябрьское</t>
  </si>
  <si>
    <t xml:space="preserve">Позднеевское </t>
  </si>
  <si>
    <t>Волгодонской</t>
  </si>
  <si>
    <t xml:space="preserve">Добровольское </t>
  </si>
  <si>
    <t xml:space="preserve">Дубенцовское </t>
  </si>
  <si>
    <t>Победенское</t>
  </si>
  <si>
    <t>Потаповское</t>
  </si>
  <si>
    <t>Прогрессовское</t>
  </si>
  <si>
    <t xml:space="preserve">Романовское </t>
  </si>
  <si>
    <t>Рябичевское</t>
  </si>
  <si>
    <t>Дубовский</t>
  </si>
  <si>
    <t>Андреевское</t>
  </si>
  <si>
    <t>Барбанщиковское</t>
  </si>
  <si>
    <t>Вербовологовское</t>
  </si>
  <si>
    <t>Веселовское</t>
  </si>
  <si>
    <t>Гуреевское</t>
  </si>
  <si>
    <t>Дубовское</t>
  </si>
  <si>
    <t>Жуковское</t>
  </si>
  <si>
    <t>Комиссаровское</t>
  </si>
  <si>
    <t>Малолученское</t>
  </si>
  <si>
    <t>Мирненское</t>
  </si>
  <si>
    <t>Присальское</t>
  </si>
  <si>
    <t>Романовское</t>
  </si>
  <si>
    <t>Семичанское</t>
  </si>
  <si>
    <t>Егорлыкский</t>
  </si>
  <si>
    <t>Балко-Грузское</t>
  </si>
  <si>
    <t xml:space="preserve">Войновское </t>
  </si>
  <si>
    <t xml:space="preserve">Егорлыкское </t>
  </si>
  <si>
    <t>Кавалерское</t>
  </si>
  <si>
    <t xml:space="preserve">Новороговское </t>
  </si>
  <si>
    <t xml:space="preserve">Объединенное </t>
  </si>
  <si>
    <t>Роговское</t>
  </si>
  <si>
    <t>Шаумяновское</t>
  </si>
  <si>
    <t>Заветинский</t>
  </si>
  <si>
    <t>Заветинское</t>
  </si>
  <si>
    <t>Киселевское</t>
  </si>
  <si>
    <t>Кичкинское</t>
  </si>
  <si>
    <t>Никольское</t>
  </si>
  <si>
    <t>Савдянское</t>
  </si>
  <si>
    <t>Тюльпановское</t>
  </si>
  <si>
    <t>Федосеевское</t>
  </si>
  <si>
    <t>Фоминское</t>
  </si>
  <si>
    <t>Шебалинское</t>
  </si>
  <si>
    <t>Зерноградский</t>
  </si>
  <si>
    <t>Большеталовское</t>
  </si>
  <si>
    <t>Гуляй-Борисовское</t>
  </si>
  <si>
    <t>Донское</t>
  </si>
  <si>
    <t>Зерноградское г.п.</t>
  </si>
  <si>
    <t>Конзаводское</t>
  </si>
  <si>
    <t>Красноармейское</t>
  </si>
  <si>
    <t>Мечетинское</t>
  </si>
  <si>
    <t>Россошинское</t>
  </si>
  <si>
    <t>Зимовниковский</t>
  </si>
  <si>
    <t>Верхнесеребряковское</t>
  </si>
  <si>
    <t>Гашунское</t>
  </si>
  <si>
    <t>Глубочанское</t>
  </si>
  <si>
    <t>Зимовниковское</t>
  </si>
  <si>
    <t>Камышевское</t>
  </si>
  <si>
    <t>Кировское</t>
  </si>
  <si>
    <t>Кутейниковское</t>
  </si>
  <si>
    <t>Мокрогашунское</t>
  </si>
  <si>
    <t>Савоськинское</t>
  </si>
  <si>
    <t>Северное</t>
  </si>
  <si>
    <t>Кагальницкий</t>
  </si>
  <si>
    <t xml:space="preserve">Иваново-Шамшевское </t>
  </si>
  <si>
    <t xml:space="preserve">Кагальницкое </t>
  </si>
  <si>
    <t xml:space="preserve">Калининское </t>
  </si>
  <si>
    <t xml:space="preserve">Кировское </t>
  </si>
  <si>
    <t xml:space="preserve">Мокробатайское </t>
  </si>
  <si>
    <t xml:space="preserve">Новобатайское </t>
  </si>
  <si>
    <t xml:space="preserve">Родниковское </t>
  </si>
  <si>
    <t xml:space="preserve">Хомутовское </t>
  </si>
  <si>
    <t>Каменский</t>
  </si>
  <si>
    <t>в т.ч. по поселениям</t>
  </si>
  <si>
    <t>Астаховское</t>
  </si>
  <si>
    <t>Богдановское</t>
  </si>
  <si>
    <t xml:space="preserve">Волченское </t>
  </si>
  <si>
    <t>Глубокинское г.п.</t>
  </si>
  <si>
    <t>Груциновское</t>
  </si>
  <si>
    <t>Гусевское</t>
  </si>
  <si>
    <t xml:space="preserve">Калитвенское </t>
  </si>
  <si>
    <t xml:space="preserve">Красновское </t>
  </si>
  <si>
    <t xml:space="preserve">Малокаменское </t>
  </si>
  <si>
    <t xml:space="preserve">Пиховкинское </t>
  </si>
  <si>
    <t>Старостаничное</t>
  </si>
  <si>
    <t xml:space="preserve">Уляшкинское </t>
  </si>
  <si>
    <t>Кашарский</t>
  </si>
  <si>
    <t>Верхнемакеевское</t>
  </si>
  <si>
    <t>Верхнесвечниковское</t>
  </si>
  <si>
    <t>Вяжинское</t>
  </si>
  <si>
    <t>Индустриальное</t>
  </si>
  <si>
    <t>Кашарское</t>
  </si>
  <si>
    <t>Киевское</t>
  </si>
  <si>
    <t>Первомайское</t>
  </si>
  <si>
    <t>Поповское</t>
  </si>
  <si>
    <t>Талловеровское</t>
  </si>
  <si>
    <t>Фомино-Свечниковское</t>
  </si>
  <si>
    <t>Константиновский</t>
  </si>
  <si>
    <t>Авиловское</t>
  </si>
  <si>
    <t>Богоявленское</t>
  </si>
  <si>
    <t>Гапкинское</t>
  </si>
  <si>
    <t>Константиновское г.п.</t>
  </si>
  <si>
    <t>Николаевское</t>
  </si>
  <si>
    <t>Почтовское</t>
  </si>
  <si>
    <t>Стычновское</t>
  </si>
  <si>
    <t>Красносулинский</t>
  </si>
  <si>
    <t>Божковское</t>
  </si>
  <si>
    <t>Владимировское</t>
  </si>
  <si>
    <t>Горненское г.п.</t>
  </si>
  <si>
    <t>Гуково-Гнилушевское</t>
  </si>
  <si>
    <t>Долотинское</t>
  </si>
  <si>
    <t>Ковалевское</t>
  </si>
  <si>
    <t>Красносулинское г.п.</t>
  </si>
  <si>
    <t>Михайловское</t>
  </si>
  <si>
    <t>Пролетарское</t>
  </si>
  <si>
    <t>Садковское</t>
  </si>
  <si>
    <t>Табунщиковское</t>
  </si>
  <si>
    <t>Углеродовское г.п.</t>
  </si>
  <si>
    <t>Ударниковское</t>
  </si>
  <si>
    <t>Куйбышевский</t>
  </si>
  <si>
    <t>Кринично-Лугское</t>
  </si>
  <si>
    <t>Куйбышевское</t>
  </si>
  <si>
    <t>Лысогорское</t>
  </si>
  <si>
    <t>Мартыновский</t>
  </si>
  <si>
    <t>Большеорловское</t>
  </si>
  <si>
    <t>Зеленолугское</t>
  </si>
  <si>
    <t>Ильиновское</t>
  </si>
  <si>
    <t>Комаровское</t>
  </si>
  <si>
    <t>Малоорловское</t>
  </si>
  <si>
    <t>Мартыновское</t>
  </si>
  <si>
    <t>Новоселовское</t>
  </si>
  <si>
    <t>Рубашкинское</t>
  </si>
  <si>
    <t>Южненское</t>
  </si>
  <si>
    <t>Матвеево-Курганский</t>
  </si>
  <si>
    <t>Алексеевское</t>
  </si>
  <si>
    <t>Анастасиевское</t>
  </si>
  <si>
    <t xml:space="preserve">Большекирсановское </t>
  </si>
  <si>
    <t xml:space="preserve">Екатериновское </t>
  </si>
  <si>
    <t>Малокирсановское</t>
  </si>
  <si>
    <t>М-Курганское</t>
  </si>
  <si>
    <t>Новониколаевское</t>
  </si>
  <si>
    <t xml:space="preserve">Ряженское </t>
  </si>
  <si>
    <t>Миллеровский</t>
  </si>
  <si>
    <t xml:space="preserve">Верхнеталовское </t>
  </si>
  <si>
    <t xml:space="preserve">Волошинское </t>
  </si>
  <si>
    <t xml:space="preserve">Дегтевское </t>
  </si>
  <si>
    <t xml:space="preserve">Колодезянское </t>
  </si>
  <si>
    <t xml:space="preserve">Криворожское </t>
  </si>
  <si>
    <t xml:space="preserve">Мальчевское </t>
  </si>
  <si>
    <t>Миллеровское г.п.</t>
  </si>
  <si>
    <t xml:space="preserve">Ольхово- Рогское </t>
  </si>
  <si>
    <t xml:space="preserve">Первомайское </t>
  </si>
  <si>
    <t xml:space="preserve">Сулинское </t>
  </si>
  <si>
    <t xml:space="preserve">Титовское </t>
  </si>
  <si>
    <t xml:space="preserve">Треневское </t>
  </si>
  <si>
    <t xml:space="preserve">Туриловское </t>
  </si>
  <si>
    <t>Милютинский</t>
  </si>
  <si>
    <t>Лукичевское</t>
  </si>
  <si>
    <t>М-Березовское</t>
  </si>
  <si>
    <t>Милютинское</t>
  </si>
  <si>
    <t>Н-Березовское</t>
  </si>
  <si>
    <t>Орловское</t>
  </si>
  <si>
    <t>Светочниковское</t>
  </si>
  <si>
    <t>Селивановское</t>
  </si>
  <si>
    <t>Морозовский</t>
  </si>
  <si>
    <t>Вознесенское</t>
  </si>
  <si>
    <t>Вольно-Донское</t>
  </si>
  <si>
    <t>Гагаринское</t>
  </si>
  <si>
    <t>Грузиновское</t>
  </si>
  <si>
    <t>Знаменское</t>
  </si>
  <si>
    <t xml:space="preserve">Костино-Быстрянское </t>
  </si>
  <si>
    <t>Морозовское г.п.</t>
  </si>
  <si>
    <t>Парамоновское</t>
  </si>
  <si>
    <t>Широко-Атамановское</t>
  </si>
  <si>
    <t>Мясниковский</t>
  </si>
  <si>
    <t>Большесальское</t>
  </si>
  <si>
    <t>Калининское</t>
  </si>
  <si>
    <t>Краснокрымское</t>
  </si>
  <si>
    <t>Крымское</t>
  </si>
  <si>
    <t>Недвиговское</t>
  </si>
  <si>
    <t>Петровское</t>
  </si>
  <si>
    <t>Чалтырское</t>
  </si>
  <si>
    <t>Неклиновский</t>
  </si>
  <si>
    <t>А-Мелентьевское</t>
  </si>
  <si>
    <t>Б-Неклиновское</t>
  </si>
  <si>
    <t>Вареновское</t>
  </si>
  <si>
    <t>В-Ханжоновское</t>
  </si>
  <si>
    <t>Лакедемоновское</t>
  </si>
  <si>
    <t>Натальевское</t>
  </si>
  <si>
    <t>Н-Бессергеневское</t>
  </si>
  <si>
    <t>Носовское</t>
  </si>
  <si>
    <t>Платовское</t>
  </si>
  <si>
    <t>Покровское</t>
  </si>
  <si>
    <t>Поляковское</t>
  </si>
  <si>
    <t>Приморское</t>
  </si>
  <si>
    <t>Самбекское</t>
  </si>
  <si>
    <t>Синявское</t>
  </si>
  <si>
    <t>Советинское</t>
  </si>
  <si>
    <t>Троицкое</t>
  </si>
  <si>
    <t>Федоровское</t>
  </si>
  <si>
    <t>Обливский</t>
  </si>
  <si>
    <t>Караичевское</t>
  </si>
  <si>
    <t>Каштановское</t>
  </si>
  <si>
    <t>Нестеркинское</t>
  </si>
  <si>
    <t>Обливское</t>
  </si>
  <si>
    <t>Солонецкое</t>
  </si>
  <si>
    <t>Октябрьский</t>
  </si>
  <si>
    <t>Артемовское</t>
  </si>
  <si>
    <t xml:space="preserve">Бессергеневское </t>
  </si>
  <si>
    <t>Каменоломненское г.п.</t>
  </si>
  <si>
    <t>Керчикское</t>
  </si>
  <si>
    <t>Коммунарское</t>
  </si>
  <si>
    <t xml:space="preserve">Краснокутское </t>
  </si>
  <si>
    <t>Краснолучское</t>
  </si>
  <si>
    <t xml:space="preserve">Красюковское </t>
  </si>
  <si>
    <t xml:space="preserve">Кривянское </t>
  </si>
  <si>
    <t xml:space="preserve">Мокрологское </t>
  </si>
  <si>
    <t xml:space="preserve">Персиановское </t>
  </si>
  <si>
    <t>Орловский</t>
  </si>
  <si>
    <t xml:space="preserve">Волочаевское </t>
  </si>
  <si>
    <t xml:space="preserve">Донское </t>
  </si>
  <si>
    <t xml:space="preserve">Каменно - Балковское </t>
  </si>
  <si>
    <t xml:space="preserve">Камышевское </t>
  </si>
  <si>
    <t xml:space="preserve">Красноармейское </t>
  </si>
  <si>
    <t xml:space="preserve">Курганенское </t>
  </si>
  <si>
    <t xml:space="preserve">Луганское </t>
  </si>
  <si>
    <t xml:space="preserve">Майорское </t>
  </si>
  <si>
    <t xml:space="preserve">Орловское </t>
  </si>
  <si>
    <t xml:space="preserve">Островянское </t>
  </si>
  <si>
    <t xml:space="preserve">Пролетарское </t>
  </si>
  <si>
    <t>Песчанокопский</t>
  </si>
  <si>
    <t>Богородицкое</t>
  </si>
  <si>
    <t>Зареченское</t>
  </si>
  <si>
    <t>Краснополянское</t>
  </si>
  <si>
    <t>Летницкое</t>
  </si>
  <si>
    <t xml:space="preserve">Песчанокопское </t>
  </si>
  <si>
    <t>Поливянское</t>
  </si>
  <si>
    <t>Развильненское</t>
  </si>
  <si>
    <t>Рассыпненское</t>
  </si>
  <si>
    <t>Пролетарский</t>
  </si>
  <si>
    <t>Буденновское</t>
  </si>
  <si>
    <t>Дальненское</t>
  </si>
  <si>
    <t>Ковринское</t>
  </si>
  <si>
    <t>Мокроельмутянское</t>
  </si>
  <si>
    <t>Огневское</t>
  </si>
  <si>
    <t>Опенкинское</t>
  </si>
  <si>
    <t>Пролетарское г.п.</t>
  </si>
  <si>
    <t>Суховское</t>
  </si>
  <si>
    <t>Уютненское</t>
  </si>
  <si>
    <t xml:space="preserve">Ремонтненский </t>
  </si>
  <si>
    <t>Валуевское</t>
  </si>
  <si>
    <t>Денисовское</t>
  </si>
  <si>
    <t>Кормовское</t>
  </si>
  <si>
    <t>Краснопартизанское</t>
  </si>
  <si>
    <t>Подгорненское</t>
  </si>
  <si>
    <t>Привольненское</t>
  </si>
  <si>
    <t>Ремонтненское</t>
  </si>
  <si>
    <t>Родионово-Несветайский</t>
  </si>
  <si>
    <t>Барило-Крепинское</t>
  </si>
  <si>
    <t>Болдыревское</t>
  </si>
  <si>
    <t>Большекрепинское</t>
  </si>
  <si>
    <t>Волошинское</t>
  </si>
  <si>
    <t>Родионово-Несветайское</t>
  </si>
  <si>
    <t>Сальский</t>
  </si>
  <si>
    <t>Гигантовское</t>
  </si>
  <si>
    <t>Екатериновское</t>
  </si>
  <si>
    <t>Ивановское</t>
  </si>
  <si>
    <t>Кручено-Балковское</t>
  </si>
  <si>
    <t>Новоегорлыкское</t>
  </si>
  <si>
    <t>Рыбасовское</t>
  </si>
  <si>
    <t>Сальское г.п.</t>
  </si>
  <si>
    <t>Сандатовское</t>
  </si>
  <si>
    <t>Юловское</t>
  </si>
  <si>
    <t>Семикаракорский</t>
  </si>
  <si>
    <t>Бакланниковское</t>
  </si>
  <si>
    <t>Большемечетновское</t>
  </si>
  <si>
    <t>Задоно-Кагальницкое</t>
  </si>
  <si>
    <t>Золотаревское</t>
  </si>
  <si>
    <t>Кочетовское</t>
  </si>
  <si>
    <t>Кузнецовское</t>
  </si>
  <si>
    <t>Новозолотовское</t>
  </si>
  <si>
    <t>Семикаракорское г.п.</t>
  </si>
  <si>
    <t>Сусатское</t>
  </si>
  <si>
    <t>Топилинское</t>
  </si>
  <si>
    <t>Советский</t>
  </si>
  <si>
    <t>Калач-Куртлакское</t>
  </si>
  <si>
    <t>Советское</t>
  </si>
  <si>
    <t>Чирское</t>
  </si>
  <si>
    <t>Тарасовский</t>
  </si>
  <si>
    <t>Большинское</t>
  </si>
  <si>
    <t>Войковское</t>
  </si>
  <si>
    <t>Дячкинское</t>
  </si>
  <si>
    <t>Ефремово-Степановское</t>
  </si>
  <si>
    <t>Зеленовское</t>
  </si>
  <si>
    <t>Колушкинское</t>
  </si>
  <si>
    <t>Красновское</t>
  </si>
  <si>
    <t>Курно-Липовское</t>
  </si>
  <si>
    <t>Митякинское</t>
  </si>
  <si>
    <t>Тарасовское</t>
  </si>
  <si>
    <t xml:space="preserve">Тацинский           </t>
  </si>
  <si>
    <t xml:space="preserve">Быстрогорское </t>
  </si>
  <si>
    <t xml:space="preserve">Верхнеобливское </t>
  </si>
  <si>
    <t xml:space="preserve">Ермаковское </t>
  </si>
  <si>
    <t>Жирновское г.п.</t>
  </si>
  <si>
    <t xml:space="preserve">Зазерское </t>
  </si>
  <si>
    <t xml:space="preserve">Ковылкинское </t>
  </si>
  <si>
    <t xml:space="preserve">Михайловское </t>
  </si>
  <si>
    <t xml:space="preserve">Скосырское </t>
  </si>
  <si>
    <t xml:space="preserve">Суховское </t>
  </si>
  <si>
    <t xml:space="preserve">Тацинское </t>
  </si>
  <si>
    <t>Углегорское</t>
  </si>
  <si>
    <t>Усть-Донецкий</t>
  </si>
  <si>
    <t>Апаринское</t>
  </si>
  <si>
    <t>Верхнекундрюченское</t>
  </si>
  <si>
    <t>Мелиховское</t>
  </si>
  <si>
    <t>Нижнекундрюченское</t>
  </si>
  <si>
    <t>Пухляковское</t>
  </si>
  <si>
    <t>Раздорское</t>
  </si>
  <si>
    <t>Усть-Донецкое г.п.</t>
  </si>
  <si>
    <t>Целинский</t>
  </si>
  <si>
    <t>Лопанское</t>
  </si>
  <si>
    <t>Новоцелинское</t>
  </si>
  <si>
    <t>Ольшанское</t>
  </si>
  <si>
    <t>Среднеегорлыкское</t>
  </si>
  <si>
    <t>Хлеборобное</t>
  </si>
  <si>
    <t>Целинское</t>
  </si>
  <si>
    <t>Цимлянский</t>
  </si>
  <si>
    <t>Красноярское</t>
  </si>
  <si>
    <t>Лозновское</t>
  </si>
  <si>
    <t>Маркинское</t>
  </si>
  <si>
    <t xml:space="preserve">Новоцимлянское </t>
  </si>
  <si>
    <t xml:space="preserve">Саркеловское </t>
  </si>
  <si>
    <t>Цимлянское г.п.</t>
  </si>
  <si>
    <t>Чертковский</t>
  </si>
  <si>
    <t>Алексеево-Лозовское</t>
  </si>
  <si>
    <t>Зубрилинское</t>
  </si>
  <si>
    <t>Маньковское</t>
  </si>
  <si>
    <t>Михайлово-Александровское</t>
  </si>
  <si>
    <t>Нагибинское</t>
  </si>
  <si>
    <t>Ольховчанское</t>
  </si>
  <si>
    <t>Осиковское</t>
  </si>
  <si>
    <t>Сетраковское</t>
  </si>
  <si>
    <t>Сохрановское</t>
  </si>
  <si>
    <t>Чертковское</t>
  </si>
  <si>
    <t>Шептуховское</t>
  </si>
  <si>
    <t>Щедровское</t>
  </si>
  <si>
    <t>Шолоховский</t>
  </si>
  <si>
    <t xml:space="preserve">Базковское </t>
  </si>
  <si>
    <t xml:space="preserve">Вешенское </t>
  </si>
  <si>
    <t xml:space="preserve">Дубровское </t>
  </si>
  <si>
    <t xml:space="preserve">Дударевское </t>
  </si>
  <si>
    <t>Колундаевское</t>
  </si>
  <si>
    <t xml:space="preserve">Кружилинское </t>
  </si>
  <si>
    <t xml:space="preserve">Меркуловское </t>
  </si>
  <si>
    <t xml:space="preserve">Терновское </t>
  </si>
  <si>
    <t>х</t>
  </si>
  <si>
    <t>Оценочные и прогнозные значения либо могут быть введены исполнителем самостоятельно, либо рассчитываются на основании данных о Фонде заработной платы и удельном весе ФЗП в общей сумме доходов за 2021 год</t>
  </si>
  <si>
    <t>Значения либо вводятся исполнителем, либо рассчитываются автоматически как разница между суммой доходов для расчета налогового потенциала по НДФЛ и ФЗП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</si>
  <si>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разница между показателями "Сумма доходов для расчета налогового потенциала по НДФЛ" и "Фонд заработной платы".</t>
    </r>
  </si>
  <si>
    <t>Сельское поселение 1</t>
  </si>
  <si>
    <t>Сельское поселение 2</t>
  </si>
  <si>
    <t>Сельское поселение 3</t>
  </si>
  <si>
    <t>Сельское поселение 4</t>
  </si>
  <si>
    <t>Сельское поселение 5</t>
  </si>
  <si>
    <t>Сельское поселение 6</t>
  </si>
  <si>
    <t>Сельское поселение 7</t>
  </si>
  <si>
    <t>Сельское поселение 8</t>
  </si>
  <si>
    <t>Сельское поселение 9</t>
  </si>
  <si>
    <t>Сельское поселение 10</t>
  </si>
  <si>
    <t>Сельское поселение 11</t>
  </si>
  <si>
    <t>Сельское поселение 12</t>
  </si>
  <si>
    <t>Сельское поселение 13</t>
  </si>
  <si>
    <t>Сельское поселение 14</t>
  </si>
  <si>
    <t>Сельское поселение 15</t>
  </si>
  <si>
    <t>Сельское поселение 16</t>
  </si>
  <si>
    <t>Сельское поселение 17</t>
  </si>
  <si>
    <t>Сельское поселение 18</t>
  </si>
  <si>
    <t>Сельское поселение 19</t>
  </si>
  <si>
    <t>Вводится вручную исполнителем или вычисляется автоматически на основе введеных данных по всем видам экономической деятельности</t>
  </si>
  <si>
    <t>Вводится вручную исполнителем или вычисляется автоматически на основе введеных данных об основных отрослях сельского хозяйства</t>
  </si>
  <si>
    <t>Вводится вручную исполнителем или вычисляется автоматически на основе введеных данных об основных видах торговли</t>
  </si>
  <si>
    <t>%</t>
  </si>
  <si>
    <t>(заполняется для муниципальных районов)</t>
  </si>
  <si>
    <t>При заполнении вместо "Бюджетообразующее предприятие N" указать форму собственности предприятия и его название. Например: ООО "Амилко" или Миллеровский филиал ОАО "Астон".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</si>
  <si>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</si>
  <si>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</si>
  <si>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</si>
  <si>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"Фонд зарплаты по территории всего (без выплат социального характера") из таблицы 1</t>
    </r>
  </si>
  <si>
    <t>1.</t>
  </si>
  <si>
    <t>2.</t>
  </si>
  <si>
    <t>3.</t>
  </si>
  <si>
    <t>4.</t>
  </si>
  <si>
    <t>Расчет доходов для определения налогового потенциала по налогу на доходы физических лиц</t>
  </si>
  <si>
    <t>в т.ч. по каждому поселению (в алфавитном порядке)                                                        (Справочно: сумма фонда заработной платы всего по району в сравнении с показателем "Фонд зарплаты по территории всего (без выплат социального характера)")</t>
  </si>
  <si>
    <t>-</t>
  </si>
  <si>
    <r>
      <t xml:space="preserve">Фонд заработной платы* 
</t>
    </r>
    <r>
      <rPr>
        <sz val="12"/>
        <rFont val="Times New Roman"/>
        <family val="1"/>
        <charset val="204"/>
      </rPr>
      <t>*Фонд заработной платы должен соответствовать фонду в таблице 1 и таблице 3 данного раздела</t>
    </r>
  </si>
  <si>
    <r>
      <rPr>
        <b/>
        <i/>
        <sz val="12"/>
        <rFont val="Times New Roman"/>
        <family val="1"/>
        <charset val="204"/>
      </rPr>
      <t xml:space="preserve">Справочно: </t>
    </r>
    <r>
      <rPr>
        <i/>
        <sz val="12"/>
        <rFont val="Times New Roman"/>
        <family val="1"/>
        <charset val="204"/>
      </rPr>
      <t>показатель "Сумма доходов для расчета налогового потенциала по НДФЛ", рассчитанный как отношение Фонда заработной платы в текущем году к его удельному весу в общей сумме доходов для рвсчета налогового потенциала по НДФЛ в предыдущем/оцениваемом году</t>
    </r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</si>
  <si>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</si>
  <si>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Свод основных финансовых показателей по полному кругу предприятий</t>
  </si>
  <si>
    <t>деятельность в области здравоохранения и социальных услуг</t>
  </si>
  <si>
    <t>предоставление прочих видов услуг</t>
  </si>
  <si>
    <t xml:space="preserve">Среднесписочная численность работников по району - всего: </t>
  </si>
  <si>
    <t>Среднегодовая численность работающих во всех организациях муниципальной формы собственности</t>
  </si>
  <si>
    <t xml:space="preserve">Азовский район              </t>
  </si>
  <si>
    <t>в т.ч. по каждому поселению в алфавитном порядке</t>
  </si>
  <si>
    <t>Среднемесячная зарплата в среднем по району</t>
  </si>
  <si>
    <t>Ячейки, отмеченные зеленым цветом</t>
  </si>
  <si>
    <t>Ячейки со статистическими данными. Значения корректируются через блок для корректировки (справа)</t>
  </si>
  <si>
    <t>Вводится вручную исполнителем или вычисляется автоматически на основе введеных данных по всем видам экономической деятельности. Корректировка данных в зеленых ячейках здесь и далее возможна с помощью Блока справа.</t>
  </si>
  <si>
    <t>Справочно расчет Среднемесячной начисленной заработной платы                                               
                                                       в том числе:</t>
  </si>
  <si>
    <t>Бюджетообразующее предприятие 151</t>
  </si>
  <si>
    <t>Бюджетообразующее предприятие 152</t>
  </si>
  <si>
    <t>Бюджетообразующее предприятие 153</t>
  </si>
  <si>
    <t>Бюджетообразующее предприятие 154</t>
  </si>
  <si>
    <t>Бюджетообразующее предприятие 155</t>
  </si>
  <si>
    <t>Бюджетообразующее предприятие 156</t>
  </si>
  <si>
    <t>Бюджетообразующее предприятие 157</t>
  </si>
  <si>
    <t>Бюджетообразующее предприятие 158</t>
  </si>
  <si>
    <t>Бюджетообразующее предприятие 159</t>
  </si>
  <si>
    <t>Бюджетообразующее предприятие 160</t>
  </si>
  <si>
    <t>Бюджетообразующее предприятие 8</t>
  </si>
  <si>
    <t>Бюджетообразующее предприятие 9</t>
  </si>
  <si>
    <t>Бюджетообразующее предприятие 10</t>
  </si>
  <si>
    <t>Бюджетообразующее предприятие 11</t>
  </si>
  <si>
    <t>Бюджетообразующее предприятие 12</t>
  </si>
  <si>
    <t>Бюджетообразующее предприятие 13</t>
  </si>
  <si>
    <t>Бюджетообразующее предприятие 14</t>
  </si>
  <si>
    <t>Бюджетообразующее предприятие 15</t>
  </si>
  <si>
    <t>Бюджетообразующее предприятие 16</t>
  </si>
  <si>
    <t>Бюджетообразующее предприятие 17</t>
  </si>
  <si>
    <t>Бюджетообразующее предприятие 18</t>
  </si>
  <si>
    <t>Бюджетообразующее предприятие 19</t>
  </si>
  <si>
    <t>Бюджетообразующее предприятие 20</t>
  </si>
  <si>
    <t>Бюджетообразующее предприятие 21</t>
  </si>
  <si>
    <t>Бюджетообразующее предприятие 22</t>
  </si>
  <si>
    <t>Бюджетообразующее предприятие 23</t>
  </si>
  <si>
    <t>Бюджетообразующее предприятие 24</t>
  </si>
  <si>
    <t>Бюджетообразующее предприятие 25</t>
  </si>
  <si>
    <t>Бюджетообразующее предприятие 26</t>
  </si>
  <si>
    <t>Бюджетообразующее предприятие 27</t>
  </si>
  <si>
    <t>Бюджетообразующее предприятие 28</t>
  </si>
  <si>
    <t>Бюджетообразующее предприятие 29</t>
  </si>
  <si>
    <t>Бюджетообразующее предприятие 30</t>
  </si>
  <si>
    <t>янв.-фев.</t>
  </si>
  <si>
    <t>АО "НЗНП"</t>
  </si>
  <si>
    <t>ООО "ИМЗ"</t>
  </si>
  <si>
    <t>АО "ВКТГ"</t>
  </si>
  <si>
    <t xml:space="preserve">ООО "Ларта Гласс" </t>
  </si>
  <si>
    <t xml:space="preserve">ООО "Донской камень" </t>
  </si>
  <si>
    <t xml:space="preserve">АО "ТАБУНЩИКОВСКИЙ" </t>
  </si>
  <si>
    <t xml:space="preserve">ТОСП ООО "ТРЕТИЙ ВЕТРОПАРК ФРВ </t>
  </si>
  <si>
    <t/>
  </si>
  <si>
    <t>Статистические данные (здесь не корректировать!!!)</t>
  </si>
  <si>
    <t>Прогноз социально-экономического развития муниципальных образований Ростовской области на 2025 – 2027 годы</t>
  </si>
  <si>
    <t xml:space="preserve"> Сведения из базы данных, сформированной по итогам прогнозирования в 2023 году  (здесь не корректировать!!!)</t>
  </si>
  <si>
    <t>Бюджетообразующее предприятие 31</t>
  </si>
  <si>
    <t>Бюджетообразующее предприятие 32</t>
  </si>
  <si>
    <t>Бюджетообразующее предприятие 33</t>
  </si>
  <si>
    <t>Бюджетообразующее предприятие 34</t>
  </si>
  <si>
    <t>Бюджетообразующее предприятие 35</t>
  </si>
  <si>
    <t>Бюджетообразующее предприятие 36</t>
  </si>
  <si>
    <t>Бюджетообразующее предприятие 37</t>
  </si>
  <si>
    <t>Бюджетообразующее предприятие 38</t>
  </si>
  <si>
    <t>Бюджетообразующее предприятие 39</t>
  </si>
  <si>
    <t>Бюджетообразующее предприятие 40</t>
  </si>
  <si>
    <t>Бюджетообразующее предприятие 41</t>
  </si>
  <si>
    <t>Бюджетообразующее предприятие 42</t>
  </si>
  <si>
    <t>Бюджетообразующее предприятие 43</t>
  </si>
  <si>
    <t>Бюджетообразующее предприятие 44</t>
  </si>
  <si>
    <t>Бюджетообразующее предприятие 45</t>
  </si>
  <si>
    <t>Бюджетообразующее предприятие 46</t>
  </si>
  <si>
    <t>Бюджетообразующее предприятие 47</t>
  </si>
  <si>
    <t>Бюджетообразующее предприятие 48</t>
  </si>
  <si>
    <t>Бюджетообразующее предприятие 49</t>
  </si>
  <si>
    <t>Бюджетообразующее предприятие 50</t>
  </si>
  <si>
    <t>Бюджетообразующее предприятие 51</t>
  </si>
  <si>
    <t>Бюджетообразующее предприятие 52</t>
  </si>
  <si>
    <t>Бюджетообразующее предприятие 53</t>
  </si>
  <si>
    <t>Бюджетообразующее предприятие 54</t>
  </si>
  <si>
    <t>Бюджетообразующее предприятие 55</t>
  </si>
  <si>
    <t>Бюджетообразующее предприятие 56</t>
  </si>
  <si>
    <t>Бюджетообразующее предприятие 57</t>
  </si>
  <si>
    <t>Бюджетообразующее предприятие 58</t>
  </si>
  <si>
    <t>Бюджетообразующее предприятие 59</t>
  </si>
  <si>
    <t>Бюджетообразующее предприятие 60</t>
  </si>
  <si>
    <t>Бюджетообразующее предприятие 61</t>
  </si>
  <si>
    <t>Бюджетообразующее предприятие 62</t>
  </si>
  <si>
    <t>Бюджетообразующее предприятие 63</t>
  </si>
  <si>
    <t>Бюджетообразующее предприятие 64</t>
  </si>
  <si>
    <t>Бюджетообразующее предприятие 65</t>
  </si>
  <si>
    <t>Бюджетообразующее предприятие 66</t>
  </si>
  <si>
    <t>Бюджетообразующее предприятие 67</t>
  </si>
  <si>
    <t>Бюджетообразующее предприятие 68</t>
  </si>
  <si>
    <t>Бюджетообразующее предприятие 69</t>
  </si>
  <si>
    <t>Бюджетообразующее предприятие 70</t>
  </si>
  <si>
    <t>Бюджетообразующее предприятие 71</t>
  </si>
  <si>
    <t>Бюджетообразующее предприятие 72</t>
  </si>
  <si>
    <t>Бюджетообразующее предприятие 73</t>
  </si>
  <si>
    <t>Бюджетообразующее предприятие 74</t>
  </si>
  <si>
    <t>Бюджетообразующее предприятие 75</t>
  </si>
  <si>
    <t>Бюджетообразующее предприятие 76</t>
  </si>
  <si>
    <t>Бюджетообразующее предприятие 77</t>
  </si>
  <si>
    <t>Бюджетообразующее предприятие 78</t>
  </si>
  <si>
    <t>Бюджетообразующее предприятие 79</t>
  </si>
  <si>
    <t>Бюджетообразующее предприятие 80</t>
  </si>
  <si>
    <t>Бюджетообразующее предприятие 81</t>
  </si>
  <si>
    <t>Бюджетообразующее предприятие 82</t>
  </si>
  <si>
    <t>Бюджетообразующее предприятие 83</t>
  </si>
  <si>
    <t>Бюджетообразующее предприятие 84</t>
  </si>
  <si>
    <t>Бюджетообразующее предприятие 85</t>
  </si>
  <si>
    <t>Бюджетообразующее предприятие 86</t>
  </si>
  <si>
    <t>Бюджетообразующее предприятие 87</t>
  </si>
  <si>
    <t>Бюджетообразующее предприятие 88</t>
  </si>
  <si>
    <t>Бюджетообразующее предприятие 89</t>
  </si>
  <si>
    <t>Бюджетообразующее предприятие 90</t>
  </si>
  <si>
    <t>Бюджетообразующее предприятие 91</t>
  </si>
  <si>
    <t>Бюджетообразующее предприятие 92</t>
  </si>
  <si>
    <t>Бюджетообразующее предприятие 93</t>
  </si>
  <si>
    <t>Бюджетообразующее предприятие 94</t>
  </si>
  <si>
    <t>Бюджетообразующее предприятие 95</t>
  </si>
  <si>
    <t>Бюджетообразующее предприятие 96</t>
  </si>
  <si>
    <t>Бюджетообразующее предприятие 97</t>
  </si>
  <si>
    <t>Бюджетообразующее предприятие 98</t>
  </si>
  <si>
    <t>Бюджетообразующее предприятие 99</t>
  </si>
  <si>
    <t>Бюджетообразующее предприятие 100</t>
  </si>
  <si>
    <t>Бюджетообразующее предприятие 101</t>
  </si>
  <si>
    <t>Бюджетообразующее предприятие 102</t>
  </si>
  <si>
    <t>Бюджетообразующее предприятие 103</t>
  </si>
  <si>
    <t>Бюджетообразующее предприятие 104</t>
  </si>
  <si>
    <t>Бюджетообразующее предприятие 105</t>
  </si>
  <si>
    <t>Бюджетообразующее предприятие 106</t>
  </si>
  <si>
    <t>Бюджетообразующее предприятие 107</t>
  </si>
  <si>
    <t>Бюджетообразующее предприятие 108</t>
  </si>
  <si>
    <t>Бюджетообразующее предприятие 109</t>
  </si>
  <si>
    <t>Бюджетообразующее предприятие 110</t>
  </si>
  <si>
    <t>Бюджетообразующее предприятие 111</t>
  </si>
  <si>
    <t>Бюджетообразующее предприятие 112</t>
  </si>
  <si>
    <t>Бюджетообразующее предприятие 113</t>
  </si>
  <si>
    <t>Бюджетообразующее предприятие 114</t>
  </si>
  <si>
    <t>Бюджетообразующее предприятие 115</t>
  </si>
  <si>
    <t>Бюджетообразующее предприятие 116</t>
  </si>
  <si>
    <t>Бюджетообразующее предприятие 117</t>
  </si>
  <si>
    <t>Бюджетообразующее предприятие 118</t>
  </si>
  <si>
    <t>Бюджетообразующее предприятие 119</t>
  </si>
  <si>
    <t>Бюджетообразующее предприятие 120</t>
  </si>
  <si>
    <t>Бюджетообразующее предприятие 121</t>
  </si>
  <si>
    <t>Бюджетообразующее предприятие 122</t>
  </si>
  <si>
    <t>Бюджетообразующее предприятие 123</t>
  </si>
  <si>
    <t>Бюджетообразующее предприятие 124</t>
  </si>
  <si>
    <t>Бюджетообразующее предприятие 125</t>
  </si>
  <si>
    <t>Бюджетообразующее предприятие 126</t>
  </si>
  <si>
    <t>Бюджетообразующее предприятие 127</t>
  </si>
  <si>
    <t>Бюджетообразующее предприятие 128</t>
  </si>
  <si>
    <t>Бюджетообразующее предприятие 129</t>
  </si>
  <si>
    <t>Бюджетообразующее предприятие 130</t>
  </si>
  <si>
    <t>Бюджетообразующее предприятие 131</t>
  </si>
  <si>
    <t>Бюджетообразующее предприятие 132</t>
  </si>
  <si>
    <t>Бюджетообразующее предприятие 133</t>
  </si>
  <si>
    <t>Бюджетообразующее предприятие 134</t>
  </si>
  <si>
    <t>Бюджетообразующее предприятие 135</t>
  </si>
  <si>
    <t>Бюджетообразующее предприятие 136</t>
  </si>
  <si>
    <t>Бюджетообразующее предприятие 137</t>
  </si>
  <si>
    <t>Бюджетообразующее предприятие 138</t>
  </si>
  <si>
    <t>Бюджетообразующее предприятие 139</t>
  </si>
  <si>
    <t>Бюджетообразующее предприятие 140</t>
  </si>
  <si>
    <t>Бюджетообразующее предприятие 141</t>
  </si>
  <si>
    <t>Бюджетообразующее предприятие 142</t>
  </si>
  <si>
    <t>Бюджетообразующее предприятие 143</t>
  </si>
  <si>
    <t>Бюджетообразующее предприятие 144</t>
  </si>
  <si>
    <t>Бюджетообразующее предприятие 145</t>
  </si>
  <si>
    <t>Бюджетообразующее предприятие 146</t>
  </si>
  <si>
    <t>Бюджетообразующее предприятие 147</t>
  </si>
  <si>
    <t>Бюджетообразующее предприятие 148</t>
  </si>
  <si>
    <t>Бюджетообразующее предприятие 149</t>
  </si>
  <si>
    <t>Бюджетообразующее предприятие 150</t>
  </si>
  <si>
    <t>Бюджетообразующее предприятие 1</t>
  </si>
  <si>
    <t>Бюджетообразующее предприятие 2</t>
  </si>
  <si>
    <t>Бюджетообразующее предприятие 3</t>
  </si>
  <si>
    <t>Бюджетообразующее предприятие 4</t>
  </si>
  <si>
    <t>Бюджетообразующее предприятие 5</t>
  </si>
  <si>
    <t>Бюджетообразующее предприятие 6</t>
  </si>
  <si>
    <t>Бюджетообразующее предприятие 7</t>
  </si>
  <si>
    <t>Специалист 1 кат.</t>
  </si>
  <si>
    <t>8-863-67-25-1-40</t>
  </si>
  <si>
    <t>А.А.Голубева</t>
  </si>
  <si>
    <t>Глава Администрации Горненского городского поселения</t>
  </si>
  <si>
    <t xml:space="preserve">П.Ю.Корчагин 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</si>
</sst>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#,##0.0"/>
    <numFmt numFmtId="165" formatCode="#,##0.000"/>
    <numFmt numFmtId="166" formatCode="0.0"/>
    <numFmt numFmtId="167" formatCode="d\.m"/>
    <numFmt numFmtId="168" formatCode="dd\.mm"/>
    <numFmt numFmtId="169" formatCode="0_)"/>
  </numFmts>
  <fonts count="5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"/>
      <charset val="204"/>
    </font>
    <font>
      <sz val="12"/>
      <color rgb="FF969696"/>
      <name val="Times New Roman"/>
      <family val="1"/>
      <charset val="204"/>
    </font>
    <font>
      <b/>
      <sz val="12"/>
      <name val="Arial Cyr"/>
      <charset val="204"/>
    </font>
    <font>
      <b/>
      <sz val="12"/>
      <color indexed="8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family val="2"/>
      <charset val="204"/>
    </font>
    <font>
      <sz val="10"/>
      <name val="Arial"/>
      <family val="2"/>
      <charset val="204"/>
    </font>
    <font>
      <i/>
      <sz val="10"/>
      <name val="Arial Cyr"/>
      <family val="2"/>
      <charset val="204"/>
    </font>
    <font>
      <sz val="10"/>
      <name val="Arial Cyr"/>
      <family val="2"/>
      <charset val="204"/>
    </font>
    <font>
      <sz val="10"/>
      <color rgb="FFFF000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u/>
      <sz val="14"/>
      <color theme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1"/>
      <color rgb="FFC0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4"/>
      <color rgb="FF0000FF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0"/>
      <name val="Courier"/>
      <family val="1"/>
      <charset val="204"/>
    </font>
    <font>
      <b/>
      <sz val="10"/>
      <color rgb="FFC00000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sz val="12"/>
      <color rgb="FF00206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5117038483843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4">
    <xf numFmtId="0" fontId="0" fillId="0" borderId="0"/>
    <xf numFmtId="0" fontId="7" fillId="0" borderId="0"/>
    <xf numFmtId="0" fontId="7" fillId="0" borderId="0"/>
    <xf numFmtId="0" fontId="15" fillId="0" borderId="0"/>
    <xf numFmtId="0" fontId="15" fillId="0" borderId="0"/>
    <xf numFmtId="0" fontId="5" fillId="0" borderId="0"/>
    <xf numFmtId="0" fontId="2" fillId="0" borderId="0"/>
    <xf numFmtId="0" fontId="41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34" fillId="0" borderId="0"/>
    <xf numFmtId="0" fontId="1" fillId="0" borderId="0"/>
    <xf numFmtId="169" fontId="4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5" fillId="0" borderId="0" applyFont="0" applyFill="0" applyBorder="0" applyAlignment="0" applyProtection="0"/>
  </cellStyleXfs>
  <cellXfs count="279">
    <xf numFmtId="0" fontId="0" fillId="0" borderId="0" xfId="0"/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0" borderId="0" xfId="0" applyFont="1"/>
    <xf numFmtId="49" fontId="0" fillId="0" borderId="0" xfId="0" applyNumberFormat="1"/>
    <xf numFmtId="0" fontId="11" fillId="2" borderId="1" xfId="0" applyFont="1" applyFill="1" applyBorder="1" applyAlignment="1" applyProtection="1">
      <alignment horizontal="center" vertical="center"/>
      <protection locked="0"/>
    </xf>
    <xf numFmtId="0" fontId="10" fillId="0" borderId="0" xfId="1" applyFont="1" applyAlignment="1">
      <alignment horizontal="center" vertical="center"/>
    </xf>
    <xf numFmtId="0" fontId="11" fillId="2" borderId="1" xfId="1" applyFont="1" applyFill="1" applyBorder="1" applyAlignment="1">
      <alignment horizontal="center" vertical="center"/>
    </xf>
    <xf numFmtId="0" fontId="13" fillId="0" borderId="0" xfId="1" applyFont="1" applyAlignment="1">
      <alignment horizontal="center"/>
    </xf>
    <xf numFmtId="0" fontId="13" fillId="0" borderId="0" xfId="0" applyFont="1" applyAlignment="1">
      <alignment horizontal="center"/>
    </xf>
    <xf numFmtId="0" fontId="3" fillId="0" borderId="1" xfId="1" applyFont="1" applyBorder="1" applyAlignment="1">
      <alignment horizontal="center"/>
    </xf>
    <xf numFmtId="0" fontId="16" fillId="2" borderId="1" xfId="1" applyFont="1" applyFill="1" applyBorder="1" applyAlignment="1">
      <alignment horizontal="center" vertical="top"/>
    </xf>
    <xf numFmtId="165" fontId="9" fillId="4" borderId="1" xfId="1" applyNumberFormat="1" applyFont="1" applyFill="1" applyBorder="1" applyAlignment="1">
      <alignment horizontal="center" vertical="center" wrapText="1"/>
    </xf>
    <xf numFmtId="0" fontId="18" fillId="0" borderId="0" xfId="0" applyFont="1"/>
    <xf numFmtId="164" fontId="3" fillId="0" borderId="1" xfId="0" applyNumberFormat="1" applyFont="1" applyBorder="1"/>
    <xf numFmtId="0" fontId="16" fillId="0" borderId="0" xfId="1" applyFont="1" applyAlignment="1">
      <alignment horizontal="center" vertical="top"/>
    </xf>
    <xf numFmtId="0" fontId="20" fillId="0" borderId="0" xfId="0" applyFont="1" applyAlignment="1">
      <alignment horizontal="center" vertical="center" wrapText="1"/>
    </xf>
    <xf numFmtId="0" fontId="17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0" fontId="7" fillId="0" borderId="0" xfId="1" applyAlignment="1">
      <alignment horizontal="center" vertical="top"/>
    </xf>
    <xf numFmtId="0" fontId="3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4" fillId="0" borderId="1" xfId="0" applyFont="1" applyBorder="1" applyAlignment="1">
      <alignment vertical="top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8" fillId="0" borderId="1" xfId="0" applyFont="1" applyBorder="1"/>
    <xf numFmtId="0" fontId="3" fillId="0" borderId="1" xfId="0" applyFont="1" applyBorder="1"/>
    <xf numFmtId="164" fontId="8" fillId="0" borderId="1" xfId="0" applyNumberFormat="1" applyFont="1" applyBorder="1"/>
    <xf numFmtId="0" fontId="8" fillId="0" borderId="0" xfId="0" applyFont="1"/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 vertical="center" wrapText="1"/>
    </xf>
    <xf numFmtId="0" fontId="3" fillId="0" borderId="0" xfId="0" applyFont="1" applyAlignment="1">
      <alignment horizontal="left" vertical="top" wrapText="1"/>
    </xf>
    <xf numFmtId="0" fontId="8" fillId="0" borderId="0" xfId="0" applyFont="1" applyAlignment="1">
      <alignment horizontal="left" vertical="top" wrapText="1" indent="1"/>
    </xf>
    <xf numFmtId="164" fontId="19" fillId="0" borderId="0" xfId="0" applyNumberFormat="1" applyFont="1"/>
    <xf numFmtId="0" fontId="14" fillId="0" borderId="0" xfId="0" applyFont="1" applyAlignment="1">
      <alignment horizontal="right" vertical="top" wrapText="1"/>
    </xf>
    <xf numFmtId="0" fontId="8" fillId="0" borderId="0" xfId="0" applyFont="1" applyAlignment="1">
      <alignment horizontal="left" vertical="top" wrapText="1"/>
    </xf>
    <xf numFmtId="164" fontId="8" fillId="0" borderId="0" xfId="0" applyNumberFormat="1" applyFont="1"/>
    <xf numFmtId="0" fontId="14" fillId="0" borderId="0" xfId="0" applyFont="1" applyAlignment="1">
      <alignment horizontal="right" vertical="top" wrapText="1" inden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 indent="1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3" applyFont="1" applyAlignment="1">
      <alignment horizontal="center"/>
    </xf>
    <xf numFmtId="164" fontId="8" fillId="0" borderId="0" xfId="0" applyNumberFormat="1" applyFont="1" applyProtection="1">
      <protection locked="0"/>
    </xf>
    <xf numFmtId="164" fontId="8" fillId="0" borderId="0" xfId="0" applyNumberFormat="1" applyFont="1" applyAlignment="1" applyProtection="1">
      <alignment horizontal="center" vertical="top" wrapText="1"/>
      <protection locked="0"/>
    </xf>
    <xf numFmtId="164" fontId="3" fillId="0" borderId="0" xfId="0" applyNumberFormat="1" applyFont="1" applyProtection="1">
      <protection locked="0"/>
    </xf>
    <xf numFmtId="0" fontId="11" fillId="0" borderId="0" xfId="5" applyFont="1" applyAlignment="1">
      <alignment vertical="center" wrapText="1"/>
    </xf>
    <xf numFmtId="0" fontId="3" fillId="0" borderId="0" xfId="3" applyFont="1" applyAlignment="1">
      <alignment vertical="center"/>
    </xf>
    <xf numFmtId="0" fontId="3" fillId="0" borderId="0" xfId="3" applyFont="1" applyAlignment="1">
      <alignment vertical="center" wrapText="1"/>
    </xf>
    <xf numFmtId="164" fontId="14" fillId="0" borderId="1" xfId="0" applyNumberFormat="1" applyFont="1" applyBorder="1"/>
    <xf numFmtId="164" fontId="3" fillId="0" borderId="1" xfId="0" applyNumberFormat="1" applyFont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0" fontId="14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/>
    </xf>
    <xf numFmtId="0" fontId="14" fillId="0" borderId="1" xfId="0" applyFont="1" applyBorder="1"/>
    <xf numFmtId="164" fontId="1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2" fontId="8" fillId="0" borderId="1" xfId="0" applyNumberFormat="1" applyFont="1" applyBorder="1"/>
    <xf numFmtId="2" fontId="8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justify"/>
    </xf>
    <xf numFmtId="164" fontId="8" fillId="0" borderId="0" xfId="0" applyNumberFormat="1" applyFont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164" fontId="3" fillId="0" borderId="0" xfId="0" applyNumberFormat="1" applyFont="1"/>
    <xf numFmtId="164" fontId="3" fillId="0" borderId="0" xfId="0" applyNumberFormat="1" applyFont="1" applyAlignment="1">
      <alignment horizontal="left"/>
    </xf>
    <xf numFmtId="2" fontId="3" fillId="0" borderId="0" xfId="0" applyNumberFormat="1" applyFont="1"/>
    <xf numFmtId="0" fontId="21" fillId="0" borderId="1" xfId="0" applyFont="1" applyBorder="1" applyAlignment="1">
      <alignment horizontal="left" vertical="center" indent="2"/>
    </xf>
    <xf numFmtId="0" fontId="14" fillId="0" borderId="1" xfId="0" applyFont="1" applyBorder="1" applyAlignment="1">
      <alignment horizontal="left" vertical="top" indent="2"/>
    </xf>
    <xf numFmtId="0" fontId="21" fillId="0" borderId="1" xfId="0" applyFont="1" applyBorder="1" applyAlignment="1">
      <alignment horizontal="left" vertical="top" indent="2"/>
    </xf>
    <xf numFmtId="0" fontId="14" fillId="0" borderId="5" xfId="0" applyFont="1" applyBorder="1" applyAlignment="1">
      <alignment horizontal="left" vertical="top" indent="2"/>
    </xf>
    <xf numFmtId="0" fontId="13" fillId="0" borderId="0" xfId="1" applyFont="1"/>
    <xf numFmtId="0" fontId="7" fillId="0" borderId="0" xfId="1"/>
    <xf numFmtId="0" fontId="13" fillId="3" borderId="0" xfId="1" applyFont="1" applyFill="1" applyProtection="1">
      <protection locked="0"/>
    </xf>
    <xf numFmtId="0" fontId="7" fillId="3" borderId="0" xfId="1" applyFill="1" applyProtection="1">
      <protection locked="0"/>
    </xf>
    <xf numFmtId="0" fontId="10" fillId="0" borderId="0" xfId="1" applyFont="1"/>
    <xf numFmtId="0" fontId="14" fillId="0" borderId="1" xfId="0" applyFont="1" applyBorder="1" applyAlignment="1">
      <alignment horizontal="right" wrapText="1"/>
    </xf>
    <xf numFmtId="0" fontId="23" fillId="0" borderId="0" xfId="0" applyFont="1" applyAlignment="1">
      <alignment horizontal="right" vertical="center" wrapText="1"/>
    </xf>
    <xf numFmtId="0" fontId="12" fillId="0" borderId="1" xfId="1" applyFont="1" applyBorder="1" applyAlignment="1">
      <alignment horizontal="center" vertical="top" wrapText="1"/>
    </xf>
    <xf numFmtId="164" fontId="8" fillId="3" borderId="1" xfId="0" applyNumberFormat="1" applyFont="1" applyFill="1" applyBorder="1" applyProtection="1">
      <protection locked="0"/>
    </xf>
    <xf numFmtId="164" fontId="25" fillId="0" borderId="1" xfId="0" applyNumberFormat="1" applyFont="1" applyBorder="1"/>
    <xf numFmtId="0" fontId="26" fillId="0" borderId="0" xfId="6" applyFont="1"/>
    <xf numFmtId="0" fontId="2" fillId="0" borderId="0" xfId="6"/>
    <xf numFmtId="0" fontId="27" fillId="0" borderId="0" xfId="6" applyFont="1"/>
    <xf numFmtId="0" fontId="27" fillId="0" borderId="0" xfId="6" applyFont="1" applyAlignment="1">
      <alignment horizontal="left"/>
    </xf>
    <xf numFmtId="164" fontId="29" fillId="0" borderId="0" xfId="6" applyNumberFormat="1" applyFont="1"/>
    <xf numFmtId="164" fontId="30" fillId="0" borderId="1" xfId="6" applyNumberFormat="1" applyFont="1" applyBorder="1" applyAlignment="1">
      <alignment wrapText="1"/>
    </xf>
    <xf numFmtId="164" fontId="31" fillId="0" borderId="1" xfId="6" applyNumberFormat="1" applyFont="1" applyBorder="1"/>
    <xf numFmtId="164" fontId="32" fillId="0" borderId="1" xfId="6" applyNumberFormat="1" applyFont="1" applyBorder="1"/>
    <xf numFmtId="164" fontId="2" fillId="0" borderId="1" xfId="6" applyNumberFormat="1" applyBorder="1"/>
    <xf numFmtId="164" fontId="31" fillId="0" borderId="1" xfId="6" applyNumberFormat="1" applyFont="1" applyBorder="1" applyAlignment="1">
      <alignment wrapText="1"/>
    </xf>
    <xf numFmtId="164" fontId="33" fillId="0" borderId="1" xfId="6" applyNumberFormat="1" applyFont="1" applyBorder="1"/>
    <xf numFmtId="164" fontId="34" fillId="0" borderId="1" xfId="6" applyNumberFormat="1" applyFont="1" applyBorder="1"/>
    <xf numFmtId="164" fontId="34" fillId="0" borderId="1" xfId="6" applyNumberFormat="1" applyFont="1" applyBorder="1" applyAlignment="1">
      <alignment wrapText="1"/>
    </xf>
    <xf numFmtId="164" fontId="34" fillId="0" borderId="1" xfId="6" applyNumberFormat="1" applyFont="1" applyBorder="1" applyAlignment="1">
      <alignment horizontal="left" vertical="top" wrapText="1"/>
    </xf>
    <xf numFmtId="164" fontId="28" fillId="0" borderId="1" xfId="6" applyNumberFormat="1" applyFont="1" applyBorder="1"/>
    <xf numFmtId="164" fontId="2" fillId="0" borderId="0" xfId="6" applyNumberFormat="1"/>
    <xf numFmtId="0" fontId="35" fillId="0" borderId="0" xfId="0" applyFont="1"/>
    <xf numFmtId="0" fontId="36" fillId="0" borderId="0" xfId="0" applyFont="1"/>
    <xf numFmtId="0" fontId="8" fillId="5" borderId="1" xfId="0" applyFont="1" applyFill="1" applyBorder="1" applyAlignment="1">
      <alignment vertical="top" wrapText="1"/>
    </xf>
    <xf numFmtId="0" fontId="8" fillId="5" borderId="1" xfId="0" applyFont="1" applyFill="1" applyBorder="1" applyAlignment="1">
      <alignment horizontal="center"/>
    </xf>
    <xf numFmtId="0" fontId="8" fillId="5" borderId="1" xfId="0" applyFont="1" applyFill="1" applyBorder="1" applyAlignment="1">
      <alignment horizontal="left" vertical="top" wrapText="1" indent="1"/>
    </xf>
    <xf numFmtId="0" fontId="8" fillId="5" borderId="1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center" vertical="center" wrapText="1"/>
    </xf>
    <xf numFmtId="0" fontId="37" fillId="0" borderId="1" xfId="0" applyFont="1" applyBorder="1" applyAlignment="1">
      <alignment vertical="top" wrapText="1"/>
    </xf>
    <xf numFmtId="0" fontId="37" fillId="0" borderId="1" xfId="0" applyFont="1" applyBorder="1"/>
    <xf numFmtId="0" fontId="37" fillId="0" borderId="1" xfId="0" applyFont="1" applyBorder="1" applyAlignment="1">
      <alignment wrapText="1"/>
    </xf>
    <xf numFmtId="164" fontId="8" fillId="0" borderId="1" xfId="0" applyNumberFormat="1" applyFont="1" applyBorder="1" applyAlignment="1">
      <alignment horizontal="center" vertical="center"/>
    </xf>
    <xf numFmtId="0" fontId="8" fillId="5" borderId="1" xfId="0" applyFont="1" applyFill="1" applyBorder="1" applyAlignment="1">
      <alignment horizontal="center" vertical="top" wrapText="1"/>
    </xf>
    <xf numFmtId="164" fontId="8" fillId="5" borderId="1" xfId="0" applyNumberFormat="1" applyFont="1" applyFill="1" applyBorder="1" applyAlignment="1">
      <alignment horizontal="left" vertical="top" wrapText="1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164" fontId="9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1" xfId="1" applyFont="1" applyBorder="1" applyAlignment="1">
      <alignment horizontal="center" vertical="top" wrapText="1"/>
    </xf>
    <xf numFmtId="0" fontId="20" fillId="0" borderId="0" xfId="0" applyFont="1" applyAlignment="1">
      <alignment horizontal="right" wrapText="1"/>
    </xf>
    <xf numFmtId="0" fontId="42" fillId="0" borderId="0" xfId="7" applyFont="1" applyFill="1" applyAlignment="1">
      <alignment vertical="top" wrapText="1"/>
    </xf>
    <xf numFmtId="0" fontId="0" fillId="0" borderId="1" xfId="0" applyBorder="1" applyAlignment="1">
      <alignment horizontal="center" vertical="top"/>
    </xf>
    <xf numFmtId="166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38" fillId="0" borderId="0" xfId="0" applyFont="1"/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3" fillId="5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Protection="1">
      <protection locked="0"/>
    </xf>
    <xf numFmtId="4" fontId="8" fillId="0" borderId="1" xfId="0" applyNumberFormat="1" applyFont="1" applyBorder="1"/>
    <xf numFmtId="4" fontId="8" fillId="3" borderId="1" xfId="0" applyNumberFormat="1" applyFont="1" applyFill="1" applyBorder="1" applyProtection="1">
      <protection locked="0"/>
    </xf>
    <xf numFmtId="4" fontId="3" fillId="0" borderId="1" xfId="0" applyNumberFormat="1" applyFont="1" applyBorder="1" applyAlignment="1">
      <alignment horizontal="right"/>
    </xf>
    <xf numFmtId="4" fontId="8" fillId="0" borderId="1" xfId="0" applyNumberFormat="1" applyFont="1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center" vertical="center"/>
    </xf>
    <xf numFmtId="4" fontId="3" fillId="3" borderId="1" xfId="0" applyNumberFormat="1" applyFont="1" applyFill="1" applyBorder="1" applyAlignment="1" applyProtection="1">
      <alignment horizontal="right"/>
      <protection locked="0"/>
    </xf>
    <xf numFmtId="4" fontId="3" fillId="3" borderId="1" xfId="0" applyNumberFormat="1" applyFont="1" applyFill="1" applyBorder="1" applyAlignment="1">
      <alignment horizontal="right"/>
    </xf>
    <xf numFmtId="4" fontId="8" fillId="7" borderId="11" xfId="0" applyNumberFormat="1" applyFont="1" applyFill="1" applyBorder="1" applyProtection="1">
      <protection locked="0"/>
    </xf>
    <xf numFmtId="0" fontId="11" fillId="2" borderId="7" xfId="0" applyFont="1" applyFill="1" applyBorder="1" applyAlignment="1">
      <alignment horizontal="center" vertical="center"/>
    </xf>
    <xf numFmtId="0" fontId="11" fillId="2" borderId="7" xfId="0" applyFont="1" applyFill="1" applyBorder="1" applyAlignment="1" applyProtection="1">
      <alignment horizontal="center" vertical="center"/>
      <protection locked="0"/>
    </xf>
    <xf numFmtId="0" fontId="11" fillId="2" borderId="0" xfId="1" applyFont="1" applyFill="1" applyAlignment="1">
      <alignment horizontal="center" vertical="center"/>
    </xf>
    <xf numFmtId="0" fontId="15" fillId="0" borderId="0" xfId="3"/>
    <xf numFmtId="0" fontId="16" fillId="8" borderId="1" xfId="1" applyFont="1" applyFill="1" applyBorder="1" applyAlignment="1">
      <alignment horizontal="center" vertical="top"/>
    </xf>
    <xf numFmtId="0" fontId="11" fillId="9" borderId="5" xfId="5" applyFont="1" applyFill="1" applyBorder="1" applyAlignment="1">
      <alignment horizontal="center" vertical="center" wrapText="1"/>
    </xf>
    <xf numFmtId="0" fontId="11" fillId="9" borderId="6" xfId="5" applyFont="1" applyFill="1" applyBorder="1" applyAlignment="1">
      <alignment horizontal="center" vertical="center" wrapText="1"/>
    </xf>
    <xf numFmtId="0" fontId="16" fillId="9" borderId="1" xfId="1" applyFont="1" applyFill="1" applyBorder="1" applyAlignment="1">
      <alignment horizontal="center" vertical="top"/>
    </xf>
    <xf numFmtId="0" fontId="11" fillId="9" borderId="3" xfId="5" applyFont="1" applyFill="1" applyBorder="1" applyAlignment="1">
      <alignment horizontal="center" vertical="center" wrapText="1"/>
    </xf>
    <xf numFmtId="0" fontId="11" fillId="9" borderId="4" xfId="5" applyFont="1" applyFill="1" applyBorder="1" applyAlignment="1">
      <alignment horizontal="center" vertical="center" wrapText="1"/>
    </xf>
    <xf numFmtId="0" fontId="11" fillId="9" borderId="0" xfId="5" applyFont="1" applyFill="1" applyAlignment="1">
      <alignment vertical="center" wrapText="1"/>
    </xf>
    <xf numFmtId="0" fontId="14" fillId="9" borderId="1" xfId="0" applyFont="1" applyFill="1" applyBorder="1"/>
    <xf numFmtId="0" fontId="37" fillId="9" borderId="1" xfId="0" applyFont="1" applyFill="1" applyBorder="1" applyAlignment="1">
      <alignment wrapText="1"/>
    </xf>
    <xf numFmtId="0" fontId="14" fillId="9" borderId="1" xfId="0" applyFont="1" applyFill="1" applyBorder="1" applyAlignment="1">
      <alignment horizontal="right" wrapText="1"/>
    </xf>
    <xf numFmtId="164" fontId="8" fillId="5" borderId="1" xfId="0" applyNumberFormat="1" applyFont="1" applyFill="1" applyBorder="1"/>
    <xf numFmtId="0" fontId="16" fillId="0" borderId="1" xfId="1" applyFont="1" applyBorder="1" applyAlignment="1">
      <alignment horizontal="center" vertical="top"/>
    </xf>
    <xf numFmtId="0" fontId="16" fillId="0" borderId="5" xfId="1" applyFont="1" applyBorder="1" applyAlignment="1">
      <alignment horizontal="center" vertical="top"/>
    </xf>
    <xf numFmtId="0" fontId="16" fillId="0" borderId="6" xfId="1" applyFont="1" applyBorder="1" applyAlignment="1">
      <alignment horizontal="center" vertical="top"/>
    </xf>
    <xf numFmtId="164" fontId="8" fillId="3" borderId="1" xfId="0" applyNumberFormat="1" applyFont="1" applyFill="1" applyBorder="1" applyAlignment="1" applyProtection="1">
      <alignment horizontal="right"/>
      <protection locked="0"/>
    </xf>
    <xf numFmtId="165" fontId="9" fillId="0" borderId="10" xfId="1" applyNumberFormat="1" applyFont="1" applyBorder="1" applyAlignment="1">
      <alignment horizontal="center" vertical="center" wrapText="1"/>
    </xf>
    <xf numFmtId="0" fontId="3" fillId="10" borderId="1" xfId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left" vertical="top" wrapText="1"/>
    </xf>
    <xf numFmtId="0" fontId="45" fillId="2" borderId="1" xfId="1" applyFont="1" applyFill="1" applyBorder="1" applyAlignment="1">
      <alignment horizontal="center" vertical="top"/>
    </xf>
    <xf numFmtId="0" fontId="17" fillId="2" borderId="1" xfId="1" applyFont="1" applyFill="1" applyBorder="1" applyAlignment="1">
      <alignment horizontal="center" vertical="top"/>
    </xf>
    <xf numFmtId="0" fontId="22" fillId="0" borderId="11" xfId="0" applyFont="1" applyBorder="1" applyAlignment="1">
      <alignment horizontal="center"/>
    </xf>
    <xf numFmtId="0" fontId="17" fillId="2" borderId="0" xfId="1" applyFont="1" applyFill="1" applyBorder="1" applyAlignment="1">
      <alignment horizontal="center" vertical="top"/>
    </xf>
    <xf numFmtId="0" fontId="16" fillId="2" borderId="0" xfId="1" applyFont="1" applyFill="1" applyBorder="1" applyAlignment="1">
      <alignment horizontal="center" vertical="top"/>
    </xf>
    <xf numFmtId="0" fontId="16" fillId="9" borderId="0" xfId="1" applyFont="1" applyFill="1" applyBorder="1" applyAlignment="1">
      <alignment horizontal="center" vertical="top"/>
    </xf>
    <xf numFmtId="0" fontId="14" fillId="0" borderId="0" xfId="0" applyFont="1" applyBorder="1"/>
    <xf numFmtId="0" fontId="12" fillId="0" borderId="0" xfId="1" applyFont="1" applyBorder="1" applyAlignment="1">
      <alignment horizontal="center" vertical="top" wrapText="1"/>
    </xf>
    <xf numFmtId="164" fontId="8" fillId="0" borderId="0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right"/>
    </xf>
    <xf numFmtId="0" fontId="10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0" fillId="0" borderId="0" xfId="0" applyProtection="1">
      <protection locked="0"/>
    </xf>
    <xf numFmtId="167" fontId="46" fillId="3" borderId="0" xfId="0" applyNumberFormat="1" applyFont="1" applyFill="1" applyAlignment="1" applyProtection="1">
      <alignment horizontal="center"/>
      <protection locked="0"/>
    </xf>
    <xf numFmtId="0" fontId="46" fillId="3" borderId="0" xfId="0" applyFont="1" applyFill="1" applyAlignment="1" applyProtection="1">
      <alignment horizontal="center"/>
      <protection locked="0"/>
    </xf>
    <xf numFmtId="168" fontId="46" fillId="3" borderId="0" xfId="0" applyNumberFormat="1" applyFont="1" applyFill="1" applyAlignment="1" applyProtection="1">
      <alignment horizontal="center"/>
      <protection locked="0"/>
    </xf>
    <xf numFmtId="0" fontId="3" fillId="0" borderId="6" xfId="2" applyFont="1" applyBorder="1" applyAlignment="1" applyProtection="1">
      <alignment horizontal="center"/>
    </xf>
    <xf numFmtId="0" fontId="3" fillId="0" borderId="1" xfId="2" applyFont="1" applyBorder="1" applyAlignment="1" applyProtection="1">
      <alignment horizontal="center"/>
    </xf>
    <xf numFmtId="0" fontId="16" fillId="2" borderId="1" xfId="1" applyNumberFormat="1" applyFont="1" applyFill="1" applyBorder="1" applyAlignment="1" applyProtection="1">
      <alignment horizontal="center" vertical="top"/>
    </xf>
    <xf numFmtId="0" fontId="3" fillId="0" borderId="1" xfId="0" applyFont="1" applyBorder="1" applyAlignment="1" applyProtection="1">
      <alignment horizontal="center"/>
    </xf>
    <xf numFmtId="164" fontId="8" fillId="3" borderId="1" xfId="0" applyNumberFormat="1" applyFont="1" applyFill="1" applyBorder="1" applyAlignment="1" applyProtection="1">
      <alignment horizontal="right"/>
      <protection hidden="1"/>
    </xf>
    <xf numFmtId="0" fontId="10" fillId="0" borderId="0" xfId="0" applyFont="1" applyAlignment="1">
      <alignment vertical="center" wrapText="1"/>
    </xf>
    <xf numFmtId="0" fontId="8" fillId="0" borderId="0" xfId="0" applyFont="1" applyAlignment="1">
      <alignment vertical="top" wrapText="1"/>
    </xf>
    <xf numFmtId="4" fontId="8" fillId="0" borderId="1" xfId="0" applyNumberFormat="1" applyFont="1" applyFill="1" applyBorder="1" applyProtection="1"/>
    <xf numFmtId="4" fontId="48" fillId="3" borderId="1" xfId="0" applyNumberFormat="1" applyFont="1" applyFill="1" applyBorder="1" applyProtection="1">
      <protection locked="0"/>
    </xf>
    <xf numFmtId="4" fontId="19" fillId="3" borderId="1" xfId="0" applyNumberFormat="1" applyFont="1" applyFill="1" applyBorder="1" applyProtection="1">
      <protection locked="0"/>
    </xf>
    <xf numFmtId="0" fontId="8" fillId="0" borderId="11" xfId="0" applyFont="1" applyBorder="1" applyAlignment="1">
      <alignment horizontal="center"/>
    </xf>
    <xf numFmtId="0" fontId="38" fillId="0" borderId="0" xfId="0" applyFont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8" fillId="0" borderId="0" xfId="0" applyFont="1" applyAlignment="1">
      <alignment horizontal="center"/>
    </xf>
    <xf numFmtId="0" fontId="21" fillId="0" borderId="1" xfId="0" applyFont="1" applyBorder="1" applyAlignment="1">
      <alignment horizontal="center"/>
    </xf>
    <xf numFmtId="0" fontId="0" fillId="0" borderId="12" xfId="0" applyBorder="1"/>
    <xf numFmtId="164" fontId="8" fillId="0" borderId="0" xfId="0" applyNumberFormat="1" applyFont="1" applyBorder="1"/>
    <xf numFmtId="4" fontId="8" fillId="3" borderId="1" xfId="0" applyNumberFormat="1" applyFont="1" applyFill="1" applyBorder="1" applyAlignment="1" applyProtection="1">
      <alignment horizontal="right"/>
      <protection locked="0"/>
    </xf>
    <xf numFmtId="164" fontId="14" fillId="3" borderId="1" xfId="0" applyNumberFormat="1" applyFont="1" applyFill="1" applyBorder="1" applyProtection="1">
      <protection locked="0"/>
    </xf>
    <xf numFmtId="164" fontId="3" fillId="0" borderId="1" xfId="0" applyNumberFormat="1" applyFont="1" applyBorder="1" applyAlignment="1"/>
    <xf numFmtId="164" fontId="3" fillId="3" borderId="1" xfId="0" applyNumberFormat="1" applyFont="1" applyFill="1" applyBorder="1" applyProtection="1">
      <protection locked="0"/>
    </xf>
    <xf numFmtId="164" fontId="3" fillId="3" borderId="1" xfId="0" applyNumberFormat="1" applyFont="1" applyFill="1" applyBorder="1" applyAlignment="1" applyProtection="1">
      <protection locked="0"/>
    </xf>
    <xf numFmtId="0" fontId="51" fillId="0" borderId="1" xfId="0" applyFont="1" applyBorder="1" applyAlignment="1">
      <alignment horizontal="center"/>
    </xf>
    <xf numFmtId="0" fontId="10" fillId="0" borderId="0" xfId="0" applyFont="1" applyAlignment="1">
      <alignment vertical="top" wrapText="1"/>
    </xf>
    <xf numFmtId="0" fontId="45" fillId="8" borderId="1" xfId="1" applyFont="1" applyFill="1" applyBorder="1" applyAlignment="1">
      <alignment horizontal="center" vertical="top"/>
    </xf>
    <xf numFmtId="4" fontId="52" fillId="3" borderId="1" xfId="0" applyNumberFormat="1" applyFont="1" applyFill="1" applyBorder="1" applyProtection="1">
      <protection hidden="1"/>
    </xf>
    <xf numFmtId="4" fontId="8" fillId="0" borderId="13" xfId="0" applyNumberFormat="1" applyFont="1" applyFill="1" applyBorder="1" applyProtection="1"/>
    <xf numFmtId="0" fontId="10" fillId="0" borderId="0" xfId="0" applyFont="1" applyFill="1" applyBorder="1" applyProtection="1">
      <protection locked="0"/>
    </xf>
    <xf numFmtId="0" fontId="8" fillId="0" borderId="0" xfId="0" applyFont="1" applyFill="1" applyBorder="1" applyProtection="1">
      <protection locked="0"/>
    </xf>
    <xf numFmtId="0" fontId="3" fillId="0" borderId="13" xfId="0" applyFont="1" applyFill="1" applyBorder="1" applyAlignment="1">
      <alignment horizontal="center"/>
    </xf>
    <xf numFmtId="0" fontId="51" fillId="0" borderId="13" xfId="0" applyFont="1" applyFill="1" applyBorder="1" applyAlignment="1">
      <alignment horizontal="center"/>
    </xf>
    <xf numFmtId="4" fontId="3" fillId="0" borderId="13" xfId="0" applyNumberFormat="1" applyFont="1" applyFill="1" applyBorder="1" applyProtection="1">
      <protection locked="0"/>
    </xf>
    <xf numFmtId="164" fontId="3" fillId="0" borderId="0" xfId="0" applyNumberFormat="1" applyFont="1" applyFill="1" applyBorder="1" applyProtection="1">
      <protection locked="0"/>
    </xf>
    <xf numFmtId="4" fontId="8" fillId="0" borderId="0" xfId="0" applyNumberFormat="1" applyFont="1" applyFill="1" applyBorder="1"/>
    <xf numFmtId="164" fontId="14" fillId="0" borderId="0" xfId="0" applyNumberFormat="1" applyFont="1" applyFill="1" applyBorder="1" applyProtection="1">
      <protection locked="0"/>
    </xf>
    <xf numFmtId="4" fontId="8" fillId="0" borderId="13" xfId="0" applyNumberFormat="1" applyFont="1" applyFill="1" applyBorder="1" applyProtection="1">
      <protection locked="0"/>
    </xf>
    <xf numFmtId="164" fontId="8" fillId="0" borderId="0" xfId="0" applyNumberFormat="1" applyFont="1" applyFill="1" applyBorder="1"/>
    <xf numFmtId="4" fontId="8" fillId="0" borderId="0" xfId="0" applyNumberFormat="1" applyFont="1" applyFill="1" applyBorder="1" applyProtection="1">
      <protection locked="0"/>
    </xf>
    <xf numFmtId="4" fontId="3" fillId="0" borderId="13" xfId="0" applyNumberFormat="1" applyFont="1" applyFill="1" applyBorder="1" applyAlignment="1" applyProtection="1">
      <alignment horizontal="right"/>
      <protection locked="0"/>
    </xf>
    <xf numFmtId="4" fontId="3" fillId="0" borderId="0" xfId="0" applyNumberFormat="1" applyFont="1" applyFill="1" applyBorder="1" applyAlignment="1">
      <alignment horizontal="right"/>
    </xf>
    <xf numFmtId="164" fontId="8" fillId="0" borderId="0" xfId="0" applyNumberFormat="1" applyFont="1" applyFill="1" applyBorder="1" applyAlignment="1">
      <alignment horizontal="right"/>
    </xf>
    <xf numFmtId="164" fontId="14" fillId="0" borderId="0" xfId="0" applyNumberFormat="1" applyFont="1" applyFill="1" applyBorder="1"/>
    <xf numFmtId="4" fontId="8" fillId="0" borderId="0" xfId="0" applyNumberFormat="1" applyFont="1" applyFill="1" applyBorder="1" applyAlignment="1">
      <alignment horizontal="right"/>
    </xf>
    <xf numFmtId="4" fontId="8" fillId="0" borderId="13" xfId="0" applyNumberFormat="1" applyFont="1" applyFill="1" applyBorder="1" applyAlignment="1" applyProtection="1">
      <alignment horizontal="right"/>
      <protection locked="0"/>
    </xf>
    <xf numFmtId="164" fontId="8" fillId="0" borderId="0" xfId="0" applyNumberFormat="1" applyFont="1" applyFill="1" applyBorder="1" applyAlignment="1" applyProtection="1">
      <alignment horizontal="right"/>
      <protection locked="0"/>
    </xf>
    <xf numFmtId="4" fontId="8" fillId="0" borderId="0" xfId="0" applyNumberFormat="1" applyFont="1" applyFill="1" applyBorder="1" applyAlignment="1" applyProtection="1">
      <alignment horizontal="right"/>
      <protection locked="0"/>
    </xf>
    <xf numFmtId="0" fontId="0" fillId="0" borderId="0" xfId="0" applyFill="1" applyBorder="1" applyProtection="1">
      <protection locked="0"/>
    </xf>
    <xf numFmtId="0" fontId="3" fillId="0" borderId="0" xfId="0" applyFont="1" applyFill="1" applyBorder="1" applyAlignment="1">
      <alignment horizontal="center"/>
    </xf>
    <xf numFmtId="0" fontId="51" fillId="0" borderId="0" xfId="0" applyFont="1" applyFill="1" applyBorder="1" applyAlignment="1">
      <alignment horizontal="center"/>
    </xf>
    <xf numFmtId="4" fontId="3" fillId="0" borderId="0" xfId="0" applyNumberFormat="1" applyFont="1" applyFill="1" applyBorder="1"/>
    <xf numFmtId="4" fontId="3" fillId="0" borderId="0" xfId="0" applyNumberFormat="1" applyFont="1" applyFill="1" applyBorder="1" applyProtection="1">
      <protection locked="0"/>
    </xf>
    <xf numFmtId="164" fontId="14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center" vertical="center"/>
    </xf>
    <xf numFmtId="4" fontId="8" fillId="8" borderId="1" xfId="0" applyNumberFormat="1" applyFont="1" applyFill="1" applyBorder="1" applyProtection="1">
      <protection locked="0"/>
    </xf>
    <xf numFmtId="4" fontId="3" fillId="8" borderId="1" xfId="0" applyNumberFormat="1" applyFont="1" applyFill="1" applyBorder="1" applyAlignment="1">
      <alignment horizontal="center" vertical="center"/>
    </xf>
    <xf numFmtId="4" fontId="8" fillId="0" borderId="1" xfId="0" applyNumberFormat="1" applyFont="1" applyFill="1" applyBorder="1" applyProtection="1">
      <protection locked="0"/>
    </xf>
    <xf numFmtId="0" fontId="13" fillId="3" borderId="0" xfId="1" applyFont="1" applyFill="1" applyAlignment="1" applyProtection="1">
      <alignment wrapText="1"/>
      <protection locked="0"/>
    </xf>
    <xf numFmtId="0" fontId="10" fillId="3" borderId="0" xfId="1" applyFont="1" applyFill="1" applyAlignment="1" applyProtection="1">
      <alignment wrapText="1"/>
      <protection locked="0"/>
    </xf>
    <xf numFmtId="4" fontId="3" fillId="9" borderId="1" xfId="0" applyNumberFormat="1" applyFont="1" applyFill="1" applyBorder="1" applyAlignment="1">
      <alignment horizontal="right"/>
    </xf>
    <xf numFmtId="0" fontId="11" fillId="2" borderId="1" xfId="5" applyFont="1" applyFill="1" applyBorder="1" applyAlignment="1">
      <alignment horizontal="center" vertical="center" wrapText="1"/>
    </xf>
    <xf numFmtId="0" fontId="11" fillId="2" borderId="3" xfId="5" applyFont="1" applyFill="1" applyBorder="1" applyAlignment="1">
      <alignment horizontal="center" vertical="center" wrapText="1"/>
    </xf>
    <xf numFmtId="0" fontId="11" fillId="2" borderId="4" xfId="5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vertical="top" wrapText="1"/>
    </xf>
    <xf numFmtId="0" fontId="11" fillId="2" borderId="5" xfId="5" applyFont="1" applyFill="1" applyBorder="1" applyAlignment="1">
      <alignment horizontal="center" vertical="center" wrapText="1"/>
    </xf>
    <xf numFmtId="0" fontId="11" fillId="2" borderId="6" xfId="5" applyFont="1" applyFill="1" applyBorder="1" applyAlignment="1">
      <alignment horizontal="center" vertical="center" wrapText="1"/>
    </xf>
    <xf numFmtId="0" fontId="39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3" fillId="0" borderId="1" xfId="1" applyFont="1" applyBorder="1" applyAlignment="1">
      <alignment horizontal="center" vertical="center"/>
    </xf>
    <xf numFmtId="0" fontId="17" fillId="0" borderId="2" xfId="0" applyFont="1" applyBorder="1" applyAlignment="1">
      <alignment horizontal="center"/>
    </xf>
    <xf numFmtId="0" fontId="17" fillId="0" borderId="8" xfId="0" applyFont="1" applyBorder="1" applyAlignment="1">
      <alignment horizontal="center"/>
    </xf>
    <xf numFmtId="0" fontId="17" fillId="0" borderId="9" xfId="0" applyFont="1" applyBorder="1" applyAlignment="1">
      <alignment horizontal="center"/>
    </xf>
    <xf numFmtId="0" fontId="24" fillId="0" borderId="2" xfId="0" applyFont="1" applyBorder="1" applyAlignment="1">
      <alignment horizontal="center"/>
    </xf>
    <xf numFmtId="0" fontId="24" fillId="0" borderId="8" xfId="0" applyFont="1" applyBorder="1" applyAlignment="1">
      <alignment horizontal="center"/>
    </xf>
    <xf numFmtId="0" fontId="24" fillId="0" borderId="9" xfId="0" applyFont="1" applyBorder="1" applyAlignment="1">
      <alignment horizontal="center"/>
    </xf>
    <xf numFmtId="0" fontId="44" fillId="0" borderId="2" xfId="0" applyFont="1" applyBorder="1" applyAlignment="1" applyProtection="1">
      <alignment horizontal="center" vertical="center" wrapText="1"/>
    </xf>
    <xf numFmtId="0" fontId="44" fillId="0" borderId="8" xfId="0" applyFont="1" applyBorder="1" applyAlignment="1" applyProtection="1">
      <alignment horizontal="center" vertical="center" wrapText="1"/>
    </xf>
    <xf numFmtId="0" fontId="44" fillId="0" borderId="9" xfId="0" applyFont="1" applyBorder="1" applyAlignment="1" applyProtection="1">
      <alignment horizontal="center" vertical="center" wrapText="1"/>
    </xf>
    <xf numFmtId="0" fontId="43" fillId="6" borderId="2" xfId="0" applyFont="1" applyFill="1" applyBorder="1" applyAlignment="1" applyProtection="1">
      <alignment horizontal="center"/>
      <protection hidden="1"/>
    </xf>
    <xf numFmtId="0" fontId="43" fillId="6" borderId="8" xfId="0" applyFont="1" applyFill="1" applyBorder="1" applyAlignment="1" applyProtection="1">
      <alignment horizontal="center"/>
      <protection hidden="1"/>
    </xf>
    <xf numFmtId="0" fontId="43" fillId="6" borderId="9" xfId="0" applyFont="1" applyFill="1" applyBorder="1" applyAlignment="1" applyProtection="1">
      <alignment horizontal="center"/>
      <protection hidden="1"/>
    </xf>
    <xf numFmtId="0" fontId="42" fillId="0" borderId="0" xfId="7" applyFont="1" applyFill="1" applyBorder="1" applyAlignment="1">
      <alignment horizontal="left"/>
    </xf>
    <xf numFmtId="0" fontId="38" fillId="0" borderId="0" xfId="0" applyFont="1" applyAlignment="1">
      <alignment horizontal="center" vertical="center" wrapText="1"/>
    </xf>
    <xf numFmtId="0" fontId="17" fillId="0" borderId="10" xfId="0" applyFont="1" applyBorder="1" applyAlignment="1">
      <alignment horizontal="center"/>
    </xf>
    <xf numFmtId="0" fontId="50" fillId="0" borderId="1" xfId="0" applyFont="1" applyBorder="1" applyAlignment="1" applyProtection="1">
      <alignment horizontal="center" vertical="center"/>
      <protection hidden="1"/>
    </xf>
    <xf numFmtId="0" fontId="17" fillId="0" borderId="2" xfId="2" applyFont="1" applyBorder="1" applyAlignment="1">
      <alignment horizontal="left" vertical="center"/>
    </xf>
    <xf numFmtId="0" fontId="17" fillId="0" borderId="8" xfId="2" applyFont="1" applyBorder="1" applyAlignment="1">
      <alignment horizontal="left" vertical="center"/>
    </xf>
    <xf numFmtId="0" fontId="17" fillId="0" borderId="9" xfId="2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3" fillId="0" borderId="1" xfId="1" applyFont="1" applyBorder="1" applyAlignment="1">
      <alignment horizontal="center" vertical="center" wrapText="1"/>
    </xf>
    <xf numFmtId="0" fontId="38" fillId="0" borderId="0" xfId="0" applyFont="1" applyAlignment="1">
      <alignment horizontal="center"/>
    </xf>
    <xf numFmtId="0" fontId="42" fillId="0" borderId="0" xfId="7" applyFont="1" applyFill="1" applyAlignment="1">
      <alignment horizontal="left" vertical="top"/>
    </xf>
    <xf numFmtId="0" fontId="42" fillId="0" borderId="0" xfId="7" applyFont="1" applyFill="1" applyAlignment="1">
      <alignment horizontal="left" vertical="center" wrapText="1"/>
    </xf>
    <xf numFmtId="0" fontId="17" fillId="0" borderId="0" xfId="0" applyFont="1" applyAlignment="1">
      <alignment horizontal="center" vertical="center" wrapText="1"/>
    </xf>
    <xf numFmtId="0" fontId="42" fillId="0" borderId="0" xfId="7" applyFont="1" applyFill="1" applyAlignment="1">
      <alignment horizontal="left" vertical="top" wrapText="1"/>
    </xf>
  </cellXfs>
  <cellStyles count="34">
    <cellStyle name="Гиперссылка" xfId="7" builtinId="8"/>
    <cellStyle name="Гиперссылка 2" xfId="8"/>
    <cellStyle name="Обычный" xfId="0" builtinId="0"/>
    <cellStyle name="Обычный 2" xfId="1"/>
    <cellStyle name="Обычный 2 2" xfId="2"/>
    <cellStyle name="Обычный 2 3" xfId="6"/>
    <cellStyle name="Обычный 2 3 2" xfId="9"/>
    <cellStyle name="Обычный 25 2" xfId="11"/>
    <cellStyle name="Обычный 3" xfId="3"/>
    <cellStyle name="Обычный 3 2" xfId="12"/>
    <cellStyle name="Обычный 3 2 18" xfId="13"/>
    <cellStyle name="Обычный 3 2 18 2" xfId="10"/>
    <cellStyle name="Обычный 3 2 18 2 2" xfId="14"/>
    <cellStyle name="Обычный 3 2 18 2 3" xfId="15"/>
    <cellStyle name="Обычный 3 2 18 2 4" xfId="16"/>
    <cellStyle name="Обычный 3 2 18 2 5" xfId="17"/>
    <cellStyle name="Обычный 3 2 18 3" xfId="18"/>
    <cellStyle name="Обычный 3 2 18 4" xfId="19"/>
    <cellStyle name="Обычный 3 2 18 5" xfId="20"/>
    <cellStyle name="Обычный 3 2 18 6" xfId="21"/>
    <cellStyle name="Обычный 3 2 18 7" xfId="22"/>
    <cellStyle name="Обычный 3 2 2" xfId="23"/>
    <cellStyle name="Обычный 3 2 3" xfId="24"/>
    <cellStyle name="Обычный 3 2 4" xfId="25"/>
    <cellStyle name="Обычный 3 2 5" xfId="26"/>
    <cellStyle name="Обычный 3 2 6" xfId="27"/>
    <cellStyle name="Обычный 3 3" xfId="4"/>
    <cellStyle name="Обычный 3 4" xfId="28"/>
    <cellStyle name="Обычный 3 5" xfId="29"/>
    <cellStyle name="Обычный 3 6" xfId="30"/>
    <cellStyle name="Обычный 3 7" xfId="31"/>
    <cellStyle name="Обычный 3 8" xfId="32"/>
    <cellStyle name="Обычный_в2" xfId="5"/>
    <cellStyle name="Финансовый 2" xfId="33"/>
  </cellStyles>
  <dxfs count="0"/>
  <tableStyles count="0" defaultTableStyle="TableStyleMedium9" defaultPivotStyle="PivotStyleLight16"/>
  <colors>
    <mruColors>
      <color rgb="FFCDECFF"/>
      <color rgb="FFEFF9FF"/>
      <color rgb="FFCCECFF"/>
      <color rgb="FF969696"/>
      <color rgb="FFB2B2B2"/>
      <color rgb="FF808080"/>
      <color rgb="FF777777"/>
      <color rgb="FF5F5F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BJ1269"/>
  <sheetViews>
    <sheetView tabSelected="1" view="pageBreakPreview" topLeftCell="E1" zoomScale="60" zoomScaleNormal="70" workbookViewId="0">
      <selection activeCell="J1258" sqref="J1258"/>
    </sheetView>
  </sheetViews>
  <sheetFormatPr defaultRowHeight="12.75" outlineLevelRow="2" outlineLevelCol="1"/>
  <cols>
    <col min="1" max="1" width="9.85546875" hidden="1" customWidth="1" outlineLevel="1"/>
    <col min="2" max="2" width="16" hidden="1" customWidth="1" outlineLevel="1"/>
    <col min="3" max="4" width="12.140625" hidden="1" customWidth="1" outlineLevel="1"/>
    <col min="5" max="5" width="51.5703125" customWidth="1" collapsed="1"/>
    <col min="6" max="6" width="12" customWidth="1"/>
    <col min="7" max="7" width="20.28515625" customWidth="1"/>
    <col min="8" max="8" width="21.140625" customWidth="1"/>
    <col min="9" max="9" width="20.28515625" customWidth="1"/>
    <col min="10" max="11" width="22.28515625" customWidth="1"/>
    <col min="12" max="12" width="22.7109375" customWidth="1"/>
    <col min="13" max="13" width="21.7109375" customWidth="1"/>
    <col min="14" max="14" width="20.5703125" customWidth="1"/>
    <col min="15" max="15" width="20.85546875" customWidth="1"/>
    <col min="16" max="16" width="20.7109375" customWidth="1"/>
    <col min="17" max="18" width="21" customWidth="1"/>
    <col min="19" max="19" width="20.42578125" style="167" customWidth="1"/>
    <col min="20" max="20" width="2.42578125" style="220" customWidth="1"/>
    <col min="21" max="21" width="18.42578125" customWidth="1" outlineLevel="1"/>
    <col min="22" max="22" width="16.5703125" customWidth="1" outlineLevel="1"/>
    <col min="23" max="23" width="15.85546875" customWidth="1" outlineLevel="1"/>
    <col min="24" max="24" width="15.42578125" customWidth="1" outlineLevel="1"/>
    <col min="25" max="25" width="14.5703125" customWidth="1" outlineLevel="1"/>
    <col min="26" max="26" width="16.85546875" customWidth="1" outlineLevel="1"/>
    <col min="27" max="27" width="45.85546875" customWidth="1"/>
    <col min="30" max="30" width="25.7109375" customWidth="1"/>
    <col min="31" max="31" width="26.7109375" customWidth="1"/>
    <col min="32" max="32" width="26.85546875" customWidth="1"/>
    <col min="33" max="33" width="24.85546875" customWidth="1"/>
    <col min="34" max="34" width="27" customWidth="1"/>
    <col min="35" max="35" width="26.28515625" customWidth="1"/>
    <col min="36" max="36" width="24.7109375" customWidth="1"/>
    <col min="37" max="37" width="22.7109375" customWidth="1"/>
    <col min="38" max="38" width="18.7109375" customWidth="1"/>
    <col min="39" max="39" width="17.7109375" customWidth="1"/>
    <col min="40" max="40" width="19" customWidth="1"/>
    <col min="41" max="41" width="19.140625" customWidth="1"/>
    <col min="54" max="54" width="9.140625" customWidth="1"/>
  </cols>
  <sheetData>
    <row r="1" spans="1:41" s="3" customFormat="1" ht="29.25" customHeight="1">
      <c r="A1" s="1" t="s">
        <v>69</v>
      </c>
      <c r="B1" s="1"/>
      <c r="C1" s="2" t="s">
        <v>10</v>
      </c>
      <c r="D1" s="133"/>
      <c r="E1" s="271" t="s">
        <v>685</v>
      </c>
      <c r="F1" s="272"/>
      <c r="G1" s="272"/>
      <c r="H1" s="272"/>
      <c r="I1" s="272"/>
      <c r="J1" s="272"/>
      <c r="K1" s="272"/>
      <c r="L1" s="272"/>
      <c r="M1" s="272"/>
      <c r="N1" s="272"/>
      <c r="O1" s="272"/>
      <c r="P1" s="272"/>
      <c r="Q1" s="272"/>
      <c r="R1" s="186"/>
      <c r="S1" s="165"/>
      <c r="T1" s="201"/>
      <c r="AA1" s="13" t="s">
        <v>70</v>
      </c>
    </row>
    <row r="2" spans="1:41" s="3" customFormat="1" ht="27" customHeight="1">
      <c r="A2" s="2">
        <v>6</v>
      </c>
      <c r="B2" s="2"/>
      <c r="C2" s="5">
        <f>VLOOKUP(F3,МО!$B$5:$C$59,2,FALSE)</f>
        <v>30</v>
      </c>
      <c r="D2" s="134"/>
      <c r="E2" s="269" t="s">
        <v>78</v>
      </c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185"/>
      <c r="S2" s="165"/>
      <c r="T2" s="201"/>
      <c r="AA2" s="13"/>
    </row>
    <row r="3" spans="1:41" s="3" customFormat="1" ht="22.5">
      <c r="C3"/>
      <c r="D3"/>
      <c r="E3" s="119"/>
      <c r="F3" s="259" t="s">
        <v>27</v>
      </c>
      <c r="G3" s="260"/>
      <c r="H3" s="260"/>
      <c r="I3" s="260"/>
      <c r="J3" s="260"/>
      <c r="K3" s="261"/>
      <c r="L3" s="119"/>
      <c r="M3" s="119"/>
      <c r="N3" s="119"/>
      <c r="O3" s="119"/>
      <c r="P3" s="119"/>
      <c r="Q3" s="119"/>
      <c r="R3" s="119"/>
      <c r="S3" s="165"/>
      <c r="T3" s="201"/>
      <c r="AA3" s="112" t="s">
        <v>616</v>
      </c>
      <c r="AB3" s="250" t="s">
        <v>71</v>
      </c>
      <c r="AC3" s="251"/>
      <c r="AD3" s="251"/>
      <c r="AE3" s="251"/>
      <c r="AF3" s="251"/>
      <c r="AG3" s="251"/>
      <c r="AH3" s="251"/>
      <c r="AI3" s="252"/>
    </row>
    <row r="4" spans="1:41" s="3" customFormat="1" ht="15.75">
      <c r="A4" s="6"/>
      <c r="B4" s="6"/>
      <c r="C4" s="7">
        <f>IF((COUNTIF(МО!$C$5:$C$13,C2)&gt;0)=TRUE,CONCATENATE(0,C2),C2)</f>
        <v>30</v>
      </c>
      <c r="D4" s="135"/>
      <c r="E4" s="17"/>
      <c r="F4" s="17"/>
      <c r="G4" s="17"/>
      <c r="H4" s="17"/>
      <c r="I4" s="17"/>
      <c r="J4" s="17"/>
      <c r="K4" s="17"/>
      <c r="L4" s="8"/>
      <c r="M4" s="8"/>
      <c r="N4" s="9"/>
      <c r="S4" s="165"/>
      <c r="T4" s="201"/>
      <c r="AA4" s="113" t="s">
        <v>617</v>
      </c>
      <c r="AB4" s="250" t="s">
        <v>72</v>
      </c>
      <c r="AC4" s="251"/>
      <c r="AD4" s="251"/>
      <c r="AE4" s="251"/>
      <c r="AF4" s="251"/>
      <c r="AG4" s="251"/>
      <c r="AH4" s="251"/>
      <c r="AI4" s="252"/>
    </row>
    <row r="5" spans="1:41" s="3" customFormat="1" ht="18.75">
      <c r="A5" s="6"/>
      <c r="B5" s="6"/>
      <c r="C5" s="6">
        <f>VLOOKUP(C2,МО!$A$5:$G$59,7)</f>
        <v>6114001941</v>
      </c>
      <c r="D5" s="6"/>
      <c r="E5" s="114" t="s">
        <v>620</v>
      </c>
      <c r="F5" s="275" t="s">
        <v>630</v>
      </c>
      <c r="G5" s="275"/>
      <c r="H5" s="275"/>
      <c r="I5" s="275"/>
      <c r="J5" s="275"/>
      <c r="K5" s="275"/>
      <c r="L5" s="275"/>
      <c r="M5" s="275"/>
      <c r="N5" s="275"/>
      <c r="O5" s="275"/>
      <c r="S5" s="165"/>
      <c r="T5" s="201"/>
      <c r="AA5" s="153" t="s">
        <v>638</v>
      </c>
      <c r="AB5" s="266" t="s">
        <v>639</v>
      </c>
      <c r="AC5" s="267"/>
      <c r="AD5" s="267"/>
      <c r="AE5" s="267"/>
      <c r="AF5" s="268"/>
      <c r="AG5" s="110"/>
      <c r="AH5" s="110"/>
      <c r="AI5" s="111"/>
    </row>
    <row r="6" spans="1:41" s="3" customFormat="1" ht="18.75">
      <c r="A6" s="6"/>
      <c r="B6" s="6"/>
      <c r="C6" s="6"/>
      <c r="D6" s="6"/>
      <c r="E6" s="114" t="s">
        <v>621</v>
      </c>
      <c r="F6" s="276" t="s">
        <v>122</v>
      </c>
      <c r="G6" s="276"/>
      <c r="H6" s="276"/>
      <c r="I6" s="276"/>
      <c r="J6" s="276"/>
      <c r="K6" s="276"/>
      <c r="L6" s="276"/>
      <c r="M6" s="276"/>
      <c r="N6" s="276"/>
      <c r="O6" s="276"/>
      <c r="S6" s="165"/>
      <c r="T6" s="201"/>
      <c r="AA6" s="80">
        <f>AG2</f>
        <v>0</v>
      </c>
      <c r="AB6" s="250" t="s">
        <v>136</v>
      </c>
      <c r="AC6" s="251"/>
      <c r="AD6" s="251"/>
      <c r="AE6" s="251"/>
      <c r="AF6" s="251"/>
      <c r="AG6" s="251"/>
      <c r="AH6" s="251"/>
      <c r="AI6" s="252"/>
    </row>
    <row r="7" spans="1:41" s="3" customFormat="1" ht="18.75">
      <c r="A7" s="6"/>
      <c r="B7" s="6"/>
      <c r="C7" s="6"/>
      <c r="D7" s="6"/>
      <c r="E7" s="114" t="s">
        <v>622</v>
      </c>
      <c r="F7" s="262" t="s">
        <v>124</v>
      </c>
      <c r="G7" s="262"/>
      <c r="H7" s="262"/>
      <c r="I7" s="262"/>
      <c r="J7" s="262"/>
      <c r="K7" s="262"/>
      <c r="L7" s="262"/>
      <c r="M7" s="262"/>
      <c r="N7" s="262"/>
      <c r="O7" s="262"/>
      <c r="P7" s="28"/>
      <c r="Q7" s="28"/>
      <c r="R7" s="28"/>
      <c r="S7" s="166"/>
      <c r="T7" s="202"/>
      <c r="U7" s="28"/>
      <c r="V7" s="28"/>
      <c r="W7" s="28"/>
      <c r="X7" s="28"/>
      <c r="Y7" s="28"/>
      <c r="Z7" s="28"/>
      <c r="AA7" s="80">
        <f>55</f>
        <v>55</v>
      </c>
      <c r="AB7" s="253" t="s">
        <v>137</v>
      </c>
      <c r="AC7" s="254"/>
      <c r="AD7" s="254"/>
      <c r="AE7" s="254"/>
      <c r="AF7" s="254"/>
      <c r="AG7" s="254"/>
      <c r="AH7" s="254"/>
      <c r="AI7" s="255"/>
    </row>
    <row r="8" spans="1:41" s="3" customFormat="1" ht="18.75">
      <c r="A8" s="6"/>
      <c r="B8" s="6"/>
      <c r="C8" s="6"/>
      <c r="D8" s="6"/>
      <c r="E8" s="114" t="s">
        <v>623</v>
      </c>
      <c r="F8" s="278" t="s">
        <v>624</v>
      </c>
      <c r="G8" s="278"/>
      <c r="H8" s="278"/>
      <c r="I8" s="278"/>
      <c r="J8" s="278"/>
      <c r="K8" s="278"/>
      <c r="L8" s="278"/>
      <c r="M8" s="278"/>
      <c r="N8" s="278"/>
      <c r="O8" s="278"/>
      <c r="S8" s="165"/>
      <c r="T8" s="201"/>
      <c r="AA8" s="12" t="s">
        <v>629</v>
      </c>
      <c r="AB8" s="250" t="s">
        <v>618</v>
      </c>
      <c r="AC8" s="251"/>
      <c r="AD8" s="251"/>
      <c r="AE8" s="251"/>
      <c r="AF8" s="251"/>
      <c r="AG8" s="251"/>
      <c r="AH8" s="251"/>
      <c r="AI8" s="252"/>
    </row>
    <row r="9" spans="1:41" s="3" customFormat="1" ht="18.75">
      <c r="A9" s="6"/>
      <c r="B9" s="6"/>
      <c r="E9" s="16"/>
      <c r="F9" s="115"/>
      <c r="G9" s="115"/>
      <c r="H9" s="115"/>
      <c r="I9" s="115"/>
      <c r="J9" s="115"/>
      <c r="K9" s="115"/>
      <c r="L9" s="115"/>
      <c r="M9" s="115"/>
      <c r="N9" s="115"/>
      <c r="O9" s="77" t="s">
        <v>73</v>
      </c>
      <c r="P9" s="77"/>
      <c r="Q9" s="77"/>
      <c r="R9" s="77"/>
      <c r="S9" s="165"/>
      <c r="T9" s="201"/>
      <c r="AA9" s="152"/>
      <c r="AB9" s="264"/>
      <c r="AC9" s="264"/>
      <c r="AD9" s="264"/>
      <c r="AE9" s="264"/>
      <c r="AF9" s="264"/>
      <c r="AG9" s="264"/>
      <c r="AH9" s="264"/>
      <c r="AI9" s="264"/>
    </row>
    <row r="10" spans="1:41" s="3" customFormat="1" ht="20.25" customHeight="1">
      <c r="A10" s="6"/>
      <c r="B10" s="6"/>
      <c r="E10" s="263" t="s">
        <v>74</v>
      </c>
      <c r="F10" s="263"/>
      <c r="G10" s="263"/>
      <c r="H10" s="263"/>
      <c r="I10" s="263"/>
      <c r="J10" s="263"/>
      <c r="K10" s="263"/>
      <c r="L10" s="263"/>
      <c r="M10" s="263"/>
      <c r="N10" s="263"/>
      <c r="O10" s="263"/>
      <c r="P10" s="263"/>
      <c r="Q10" s="263"/>
      <c r="R10" s="182"/>
      <c r="S10" s="165"/>
      <c r="T10" s="201"/>
    </row>
    <row r="11" spans="1:41" s="3" customFormat="1" ht="15">
      <c r="A11" s="6"/>
      <c r="B11" s="6"/>
      <c r="E11" s="277"/>
      <c r="F11" s="277"/>
      <c r="G11" s="277"/>
      <c r="H11" s="277"/>
      <c r="I11" s="277"/>
      <c r="J11" s="277"/>
      <c r="K11" s="277"/>
      <c r="L11" s="277"/>
      <c r="M11" s="18"/>
      <c r="S11" s="165"/>
      <c r="T11" s="201"/>
      <c r="U11" s="256" t="s">
        <v>684</v>
      </c>
      <c r="V11" s="257"/>
      <c r="W11" s="257"/>
      <c r="X11" s="257"/>
      <c r="Y11" s="257"/>
      <c r="Z11" s="258"/>
      <c r="AD11" s="265" t="s">
        <v>686</v>
      </c>
      <c r="AE11" s="265"/>
      <c r="AF11" s="265"/>
      <c r="AG11" s="265"/>
      <c r="AH11" s="265"/>
      <c r="AI11" s="265"/>
      <c r="AJ11" s="265"/>
      <c r="AK11" s="265"/>
      <c r="AL11" s="265"/>
      <c r="AM11" s="265"/>
      <c r="AN11" s="265"/>
      <c r="AO11" s="265"/>
    </row>
    <row r="12" spans="1:41" ht="15.75" customHeight="1">
      <c r="A12" s="244" t="s">
        <v>66</v>
      </c>
      <c r="B12" s="244" t="s">
        <v>67</v>
      </c>
      <c r="C12" s="234" t="s">
        <v>68</v>
      </c>
      <c r="D12" s="149"/>
      <c r="E12" s="249" t="s">
        <v>0</v>
      </c>
      <c r="F12" s="273" t="s">
        <v>11</v>
      </c>
      <c r="G12" s="10">
        <v>2021</v>
      </c>
      <c r="H12" s="10">
        <v>2022</v>
      </c>
      <c r="I12" s="10">
        <v>2023</v>
      </c>
      <c r="J12" s="10">
        <v>2024</v>
      </c>
      <c r="K12" s="10">
        <v>2025</v>
      </c>
      <c r="L12" s="10">
        <v>2026</v>
      </c>
      <c r="M12" s="10">
        <v>2027</v>
      </c>
      <c r="N12" s="20">
        <v>2021</v>
      </c>
      <c r="O12" s="20">
        <v>2022</v>
      </c>
      <c r="P12" s="20">
        <v>2023</v>
      </c>
      <c r="Q12" s="20">
        <v>2024</v>
      </c>
      <c r="R12" s="20">
        <v>2023</v>
      </c>
      <c r="S12" s="20">
        <v>2024</v>
      </c>
      <c r="T12" s="203"/>
      <c r="U12" s="171">
        <v>2021</v>
      </c>
      <c r="V12" s="171">
        <v>2022</v>
      </c>
      <c r="W12" s="171">
        <v>2023</v>
      </c>
      <c r="X12" s="174">
        <v>2021</v>
      </c>
      <c r="Y12" s="174">
        <v>2022</v>
      </c>
      <c r="Z12" s="174">
        <v>2023</v>
      </c>
      <c r="AD12" s="10">
        <v>2021</v>
      </c>
      <c r="AE12" s="10">
        <v>2022</v>
      </c>
      <c r="AF12" s="10">
        <v>2023</v>
      </c>
      <c r="AG12" s="10">
        <v>2024</v>
      </c>
      <c r="AH12" s="10">
        <v>2025</v>
      </c>
      <c r="AI12" s="10">
        <v>2026</v>
      </c>
      <c r="AJ12" s="10">
        <v>2027</v>
      </c>
      <c r="AK12" s="20">
        <v>2021</v>
      </c>
      <c r="AL12" s="20">
        <v>2022</v>
      </c>
      <c r="AM12" s="20">
        <v>2023</v>
      </c>
      <c r="AN12" s="20">
        <v>2024</v>
      </c>
      <c r="AO12" s="20">
        <v>2023</v>
      </c>
    </row>
    <row r="13" spans="1:41" ht="15.75">
      <c r="A13" s="245"/>
      <c r="B13" s="245" t="s">
        <v>9</v>
      </c>
      <c r="C13" s="235" t="s">
        <v>9</v>
      </c>
      <c r="D13" s="150"/>
      <c r="E13" s="249"/>
      <c r="F13" s="273"/>
      <c r="G13" s="10" t="s">
        <v>1</v>
      </c>
      <c r="H13" s="10" t="s">
        <v>1</v>
      </c>
      <c r="I13" s="10" t="s">
        <v>1</v>
      </c>
      <c r="J13" s="10" t="s">
        <v>2</v>
      </c>
      <c r="K13" s="10" t="s">
        <v>3</v>
      </c>
      <c r="L13" s="10" t="s">
        <v>3</v>
      </c>
      <c r="M13" s="10" t="s">
        <v>3</v>
      </c>
      <c r="N13" s="20" t="s">
        <v>79</v>
      </c>
      <c r="O13" s="20" t="s">
        <v>79</v>
      </c>
      <c r="P13" s="20" t="s">
        <v>79</v>
      </c>
      <c r="Q13" s="20" t="s">
        <v>79</v>
      </c>
      <c r="R13" s="196" t="s">
        <v>675</v>
      </c>
      <c r="S13" s="196" t="s">
        <v>675</v>
      </c>
      <c r="T13" s="204"/>
      <c r="U13" s="172" t="s">
        <v>1</v>
      </c>
      <c r="V13" s="172" t="s">
        <v>1</v>
      </c>
      <c r="W13" s="172" t="s">
        <v>1</v>
      </c>
      <c r="X13" s="174" t="s">
        <v>79</v>
      </c>
      <c r="Y13" s="174" t="s">
        <v>79</v>
      </c>
      <c r="Z13" s="174" t="s">
        <v>79</v>
      </c>
      <c r="AD13" s="10" t="s">
        <v>1</v>
      </c>
      <c r="AE13" s="10" t="s">
        <v>1</v>
      </c>
      <c r="AF13" s="10" t="s">
        <v>1</v>
      </c>
      <c r="AG13" s="10" t="s">
        <v>2</v>
      </c>
      <c r="AH13" s="10" t="s">
        <v>3</v>
      </c>
      <c r="AI13" s="10" t="s">
        <v>3</v>
      </c>
      <c r="AJ13" s="10" t="s">
        <v>3</v>
      </c>
      <c r="AK13" s="20" t="s">
        <v>79</v>
      </c>
      <c r="AL13" s="20" t="s">
        <v>79</v>
      </c>
      <c r="AM13" s="20" t="s">
        <v>79</v>
      </c>
      <c r="AN13" s="20" t="s">
        <v>79</v>
      </c>
      <c r="AO13" s="196" t="s">
        <v>675</v>
      </c>
    </row>
    <row r="14" spans="1:41" ht="19.5" customHeight="1">
      <c r="A14" s="11">
        <v>600010</v>
      </c>
      <c r="B14" s="11">
        <f>VALUE(CONCATENATE($A$2,$C$4,C14))</f>
        <v>630100000</v>
      </c>
      <c r="C14" s="11">
        <v>100000</v>
      </c>
      <c r="D14" s="137">
        <v>36932</v>
      </c>
      <c r="E14" s="105" t="s">
        <v>80</v>
      </c>
      <c r="F14" s="24" t="s">
        <v>104</v>
      </c>
      <c r="G14" s="123">
        <f t="shared" ref="G14:P14" si="0">ROUND(SUM(G17,G23,G25,G27,G29,G31,G33,G40,G42,G44,G46,G48,G50,G52,G54,G56,G58,G60,G62),2)</f>
        <v>189</v>
      </c>
      <c r="H14" s="123">
        <f t="shared" si="0"/>
        <v>180</v>
      </c>
      <c r="I14" s="123">
        <f t="shared" si="0"/>
        <v>269</v>
      </c>
      <c r="J14" s="123">
        <f t="shared" si="0"/>
        <v>269</v>
      </c>
      <c r="K14" s="123">
        <f t="shared" si="0"/>
        <v>269</v>
      </c>
      <c r="L14" s="123">
        <f t="shared" si="0"/>
        <v>269</v>
      </c>
      <c r="M14" s="123">
        <f t="shared" si="0"/>
        <v>269</v>
      </c>
      <c r="N14" s="123">
        <f t="shared" si="0"/>
        <v>189</v>
      </c>
      <c r="O14" s="123">
        <f t="shared" si="0"/>
        <v>189</v>
      </c>
      <c r="P14" s="123">
        <f t="shared" si="0"/>
        <v>183</v>
      </c>
      <c r="Q14" s="123">
        <v>0</v>
      </c>
      <c r="R14" s="123">
        <f>ROUND(SUM(R17,R23,R25,R27,R29,R31,R33,R40,R42,R44,R46,R48,R50,R52,R54,R56,R58,R60,R62),2)</f>
        <v>0</v>
      </c>
      <c r="S14" s="123">
        <f t="shared" ref="S14" si="1">ROUND(SUM(S17,S23,S25,S27,S29,S31,S33,S40,S42,S44,S46,S48,S50,S52,S54,S56,S58,S60,S62),2)</f>
        <v>0</v>
      </c>
      <c r="T14" s="205"/>
      <c r="U14" s="175">
        <v>12504</v>
      </c>
      <c r="V14" s="175">
        <v>13219</v>
      </c>
      <c r="W14" s="175">
        <v>13180</v>
      </c>
      <c r="X14" s="175">
        <v>12278</v>
      </c>
      <c r="Y14" s="175">
        <v>13051</v>
      </c>
      <c r="Z14" s="175">
        <v>13356</v>
      </c>
      <c r="AA14" s="241" t="s">
        <v>640</v>
      </c>
      <c r="AB14" s="241"/>
      <c r="AD14" s="123">
        <v>14547</v>
      </c>
      <c r="AE14" s="123">
        <v>15358</v>
      </c>
      <c r="AF14" s="123">
        <v>15552</v>
      </c>
      <c r="AG14" s="123">
        <v>15744</v>
      </c>
      <c r="AH14" s="123">
        <v>15775</v>
      </c>
      <c r="AI14" s="123">
        <v>15793</v>
      </c>
      <c r="AJ14" s="123"/>
      <c r="AK14" s="123">
        <v>14273.3</v>
      </c>
      <c r="AL14" s="123">
        <v>14846</v>
      </c>
      <c r="AM14" s="123">
        <v>15229</v>
      </c>
      <c r="AN14" s="123"/>
      <c r="AO14" s="123" t="s">
        <v>683</v>
      </c>
    </row>
    <row r="15" spans="1:41" ht="15.75">
      <c r="A15" s="11">
        <v>600020</v>
      </c>
      <c r="B15" s="11">
        <f>VALUE(CONCATENATE($A$2,$C$4,C15))</f>
        <v>630101000</v>
      </c>
      <c r="C15" s="11">
        <v>101000</v>
      </c>
      <c r="D15" s="148"/>
      <c r="E15" s="67" t="s">
        <v>81</v>
      </c>
      <c r="F15" s="78" t="s">
        <v>613</v>
      </c>
      <c r="G15" s="107" t="s">
        <v>587</v>
      </c>
      <c r="H15" s="14">
        <f>IFERROR(IF(G14,H14/G14*100,0),0)</f>
        <v>95.238095238095227</v>
      </c>
      <c r="I15" s="14">
        <f t="shared" ref="I15:M15" si="2">IFERROR(IF(H14,I14/H14*100,0),0)</f>
        <v>149.44444444444446</v>
      </c>
      <c r="J15" s="14">
        <f t="shared" si="2"/>
        <v>100</v>
      </c>
      <c r="K15" s="14">
        <f t="shared" si="2"/>
        <v>100</v>
      </c>
      <c r="L15" s="14">
        <f t="shared" si="2"/>
        <v>100</v>
      </c>
      <c r="M15" s="14">
        <f t="shared" si="2"/>
        <v>100</v>
      </c>
      <c r="N15" s="107" t="s">
        <v>587</v>
      </c>
      <c r="O15" s="14">
        <f>IFERROR(IF(N14,O14/N14*100,0),0)</f>
        <v>100</v>
      </c>
      <c r="P15" s="14">
        <f t="shared" ref="P15:Q15" si="3">IFERROR(IF(O14,P14/O14*100,0),0)</f>
        <v>96.825396825396822</v>
      </c>
      <c r="Q15" s="193">
        <f t="shared" si="3"/>
        <v>0</v>
      </c>
      <c r="R15" s="194" t="str">
        <f>IF(AO15="","",AO15)</f>
        <v/>
      </c>
      <c r="S15" s="194">
        <f>IFERROR(IF(R14,S14/R14*100,0),0)</f>
        <v>0</v>
      </c>
      <c r="T15" s="206"/>
      <c r="U15" s="167"/>
      <c r="V15" s="167"/>
      <c r="W15" s="167"/>
      <c r="X15" s="167"/>
      <c r="Y15" s="167"/>
      <c r="Z15" s="167"/>
      <c r="AA15" s="241"/>
      <c r="AB15" s="241"/>
      <c r="AD15" s="107">
        <v>100.36566855250449</v>
      </c>
      <c r="AE15" s="14">
        <v>105.57503265278064</v>
      </c>
      <c r="AF15" s="14">
        <v>101.26318531058732</v>
      </c>
      <c r="AG15" s="14">
        <v>101.23456790123457</v>
      </c>
      <c r="AH15" s="14">
        <v>100.19690040650406</v>
      </c>
      <c r="AI15" s="14">
        <v>100.11410459587955</v>
      </c>
      <c r="AJ15" s="14"/>
      <c r="AK15" s="107">
        <v>97.269319885511791</v>
      </c>
      <c r="AL15" s="14">
        <v>104.01238676409801</v>
      </c>
      <c r="AM15" s="14">
        <v>102.57981947999461</v>
      </c>
      <c r="AN15" s="193"/>
      <c r="AO15" s="195" t="s">
        <v>683</v>
      </c>
    </row>
    <row r="16" spans="1:41" ht="47.25">
      <c r="A16" s="11">
        <v>600030</v>
      </c>
      <c r="B16" s="11"/>
      <c r="C16" s="11"/>
      <c r="D16" s="148"/>
      <c r="E16" s="53" t="s">
        <v>107</v>
      </c>
      <c r="F16" s="23"/>
      <c r="G16" s="124">
        <f t="shared" ref="G16:Q16" si="4">ROUND(SUM(G17,G23,G25,G27,G29,G31,G33,G40,G42,G44,G46,G48,G50,G52,G54,G56,G58,G60,G62),2)</f>
        <v>189</v>
      </c>
      <c r="H16" s="124">
        <f t="shared" si="4"/>
        <v>180</v>
      </c>
      <c r="I16" s="124">
        <f t="shared" si="4"/>
        <v>269</v>
      </c>
      <c r="J16" s="124">
        <f t="shared" si="4"/>
        <v>269</v>
      </c>
      <c r="K16" s="124">
        <f t="shared" si="4"/>
        <v>269</v>
      </c>
      <c r="L16" s="124">
        <f t="shared" si="4"/>
        <v>269</v>
      </c>
      <c r="M16" s="124">
        <f t="shared" si="4"/>
        <v>269</v>
      </c>
      <c r="N16" s="124">
        <f t="shared" si="4"/>
        <v>189</v>
      </c>
      <c r="O16" s="124">
        <f t="shared" si="4"/>
        <v>189</v>
      </c>
      <c r="P16" s="124">
        <f t="shared" si="4"/>
        <v>183</v>
      </c>
      <c r="Q16" s="124">
        <f t="shared" si="4"/>
        <v>198</v>
      </c>
      <c r="R16" s="124">
        <f>ROUND(SUM(R17,R23,R25,R27,R29,R31,R33,R40,R42,R44,R46,R48,R50,R52,R54,R56,R58,R60,R62),2)</f>
        <v>0</v>
      </c>
      <c r="S16" s="124">
        <f t="shared" ref="S16" si="5">ROUND(SUM(S17,S23,S25,S27,S29,S31,S33,S40,S42,S44,S46,S48,S50,S52,S54,S56,S58,S60,S62),2)</f>
        <v>0</v>
      </c>
      <c r="T16" s="207"/>
      <c r="U16" s="167"/>
      <c r="V16" s="167"/>
      <c r="W16" s="167"/>
      <c r="X16" s="167"/>
      <c r="Y16" s="167"/>
      <c r="Z16" s="167"/>
      <c r="AA16" s="241"/>
      <c r="AB16" s="241"/>
    </row>
    <row r="17" spans="1:41" ht="31.5">
      <c r="A17" s="11">
        <v>600040</v>
      </c>
      <c r="B17" s="11">
        <f t="shared" ref="B17:B19" si="6">VALUE(CONCATENATE($A$2,$C$4,C17))</f>
        <v>630100010</v>
      </c>
      <c r="C17" s="11">
        <v>100010</v>
      </c>
      <c r="D17" s="137">
        <v>36933</v>
      </c>
      <c r="E17" s="99" t="s">
        <v>82</v>
      </c>
      <c r="F17" s="100" t="s">
        <v>104</v>
      </c>
      <c r="G17" s="125">
        <v>0</v>
      </c>
      <c r="H17" s="125">
        <v>0</v>
      </c>
      <c r="I17" s="229">
        <v>0</v>
      </c>
      <c r="J17" s="229">
        <v>0</v>
      </c>
      <c r="K17" s="125">
        <v>0</v>
      </c>
      <c r="L17" s="125">
        <v>0</v>
      </c>
      <c r="M17" s="125">
        <v>0</v>
      </c>
      <c r="N17" s="125">
        <v>0</v>
      </c>
      <c r="O17" s="125">
        <v>0</v>
      </c>
      <c r="P17" s="125">
        <v>0</v>
      </c>
      <c r="Q17" s="125">
        <v>0</v>
      </c>
      <c r="R17" s="125">
        <f t="shared" ref="R17:S17" si="7">SUM(R19,R21)</f>
        <v>0</v>
      </c>
      <c r="S17" s="125">
        <f t="shared" si="7"/>
        <v>0</v>
      </c>
      <c r="T17" s="200"/>
      <c r="U17" s="175">
        <v>295</v>
      </c>
      <c r="V17" s="175">
        <v>334</v>
      </c>
      <c r="W17" s="175">
        <v>235</v>
      </c>
      <c r="X17" s="175">
        <v>366</v>
      </c>
      <c r="Y17" s="175">
        <v>377</v>
      </c>
      <c r="Z17" s="175">
        <v>272</v>
      </c>
      <c r="AA17" s="241" t="s">
        <v>611</v>
      </c>
      <c r="AB17" s="241"/>
      <c r="AD17" s="178">
        <v>1059</v>
      </c>
      <c r="AE17" s="178">
        <v>1197</v>
      </c>
      <c r="AF17" s="178">
        <v>1197</v>
      </c>
      <c r="AG17" s="178">
        <v>1249</v>
      </c>
      <c r="AH17" s="178">
        <v>1249</v>
      </c>
      <c r="AI17" s="178">
        <v>1249</v>
      </c>
      <c r="AJ17" s="178"/>
      <c r="AK17" s="178">
        <v>1076</v>
      </c>
      <c r="AL17" s="178">
        <v>1159</v>
      </c>
      <c r="AM17" s="178">
        <v>1197</v>
      </c>
      <c r="AN17" s="178"/>
      <c r="AO17" s="178" t="s">
        <v>683</v>
      </c>
    </row>
    <row r="18" spans="1:41" ht="15.75">
      <c r="A18" s="11">
        <v>600050</v>
      </c>
      <c r="B18" s="11">
        <f t="shared" si="6"/>
        <v>630101010</v>
      </c>
      <c r="C18" s="11">
        <v>101010</v>
      </c>
      <c r="D18" s="148"/>
      <c r="E18" s="68" t="s">
        <v>81</v>
      </c>
      <c r="F18" s="78" t="s">
        <v>613</v>
      </c>
      <c r="G18" s="107" t="s">
        <v>587</v>
      </c>
      <c r="H18" s="50">
        <f>IFERROR(IF(G17,H17/G17*100,0),0)</f>
        <v>0</v>
      </c>
      <c r="I18" s="50">
        <f t="shared" ref="I18:M18" si="8">IFERROR(IF(H17,I17/H17*100,0),0)</f>
        <v>0</v>
      </c>
      <c r="J18" s="50">
        <f t="shared" si="8"/>
        <v>0</v>
      </c>
      <c r="K18" s="50">
        <f t="shared" si="8"/>
        <v>0</v>
      </c>
      <c r="L18" s="50">
        <f t="shared" si="8"/>
        <v>0</v>
      </c>
      <c r="M18" s="50">
        <f t="shared" si="8"/>
        <v>0</v>
      </c>
      <c r="N18" s="107" t="s">
        <v>587</v>
      </c>
      <c r="O18" s="50">
        <f>IFERROR(IF(N17,O17/N17*100,0),0)</f>
        <v>0</v>
      </c>
      <c r="P18" s="50">
        <f t="shared" ref="P18:Q18" si="9">IFERROR(IF(O17,P17/O17*100,0),0)</f>
        <v>0</v>
      </c>
      <c r="Q18" s="50">
        <f t="shared" si="9"/>
        <v>0</v>
      </c>
      <c r="R18" s="192" t="str">
        <f>IF(AO18="","",AO18)</f>
        <v/>
      </c>
      <c r="S18" s="192">
        <f>IFERROR(IF(R17,S17/R17*100,0),0)</f>
        <v>0</v>
      </c>
      <c r="T18" s="208"/>
      <c r="U18" s="167"/>
      <c r="V18" s="167"/>
      <c r="W18" s="167"/>
      <c r="X18" s="167"/>
      <c r="Y18" s="167"/>
      <c r="Z18" s="167"/>
      <c r="AA18" s="241"/>
      <c r="AB18" s="241"/>
      <c r="AD18" s="107">
        <v>101.63147792706333</v>
      </c>
      <c r="AE18" s="50">
        <v>113.03116147308782</v>
      </c>
      <c r="AF18" s="50">
        <v>100</v>
      </c>
      <c r="AG18" s="50">
        <v>104.34419381787802</v>
      </c>
      <c r="AH18" s="50">
        <v>100</v>
      </c>
      <c r="AI18" s="50">
        <v>100</v>
      </c>
      <c r="AJ18" s="50"/>
      <c r="AK18" s="107">
        <v>105.078125</v>
      </c>
      <c r="AL18" s="50">
        <v>107.71375464684014</v>
      </c>
      <c r="AM18" s="50">
        <v>103.27868852459017</v>
      </c>
      <c r="AN18" s="50"/>
      <c r="AO18" s="192" t="s">
        <v>683</v>
      </c>
    </row>
    <row r="19" spans="1:41" ht="47.25">
      <c r="A19" s="11">
        <v>600060</v>
      </c>
      <c r="B19" s="11">
        <f t="shared" si="6"/>
        <v>630100011</v>
      </c>
      <c r="C19" s="11">
        <v>100011</v>
      </c>
      <c r="D19" s="137">
        <v>36953</v>
      </c>
      <c r="E19" s="101" t="s">
        <v>129</v>
      </c>
      <c r="F19" s="100" t="s">
        <v>104</v>
      </c>
      <c r="G19" s="125">
        <v>0</v>
      </c>
      <c r="H19" s="125">
        <v>0</v>
      </c>
      <c r="I19" s="125">
        <v>0</v>
      </c>
      <c r="J19" s="125">
        <v>0</v>
      </c>
      <c r="K19" s="125">
        <v>0</v>
      </c>
      <c r="L19" s="125">
        <v>0</v>
      </c>
      <c r="M19" s="125">
        <v>0</v>
      </c>
      <c r="N19" s="125">
        <v>0</v>
      </c>
      <c r="O19" s="125">
        <v>0</v>
      </c>
      <c r="P19" s="125">
        <v>0</v>
      </c>
      <c r="Q19" s="125">
        <v>0</v>
      </c>
      <c r="R19" s="125" t="str">
        <f>IF(AO19="","",AO19)</f>
        <v/>
      </c>
      <c r="S19" s="125"/>
      <c r="T19" s="209"/>
      <c r="U19" s="175">
        <v>295</v>
      </c>
      <c r="V19" s="175">
        <v>334</v>
      </c>
      <c r="W19" s="175">
        <v>235</v>
      </c>
      <c r="X19" s="175">
        <v>366</v>
      </c>
      <c r="Y19" s="175">
        <v>377</v>
      </c>
      <c r="Z19" s="175">
        <v>272</v>
      </c>
      <c r="AD19" s="125">
        <v>1059</v>
      </c>
      <c r="AE19" s="125">
        <v>1197</v>
      </c>
      <c r="AF19" s="125">
        <v>1197</v>
      </c>
      <c r="AG19" s="125">
        <v>1249</v>
      </c>
      <c r="AH19" s="125">
        <v>1249</v>
      </c>
      <c r="AI19" s="125">
        <v>1249</v>
      </c>
      <c r="AJ19" s="125"/>
      <c r="AK19" s="125">
        <v>1076</v>
      </c>
      <c r="AL19" s="125">
        <v>1159</v>
      </c>
      <c r="AM19" s="125">
        <v>1197</v>
      </c>
      <c r="AN19" s="125"/>
      <c r="AO19" s="125" t="s">
        <v>683</v>
      </c>
    </row>
    <row r="20" spans="1:41" ht="15.75">
      <c r="A20" s="11">
        <v>600070</v>
      </c>
      <c r="B20" s="11">
        <f>VALUE(CONCATENATE($A$2,$C$4,C20))</f>
        <v>630101011</v>
      </c>
      <c r="C20" s="11">
        <v>101011</v>
      </c>
      <c r="D20" s="148"/>
      <c r="E20" s="68" t="s">
        <v>81</v>
      </c>
      <c r="F20" s="78" t="s">
        <v>613</v>
      </c>
      <c r="G20" s="107" t="s">
        <v>587</v>
      </c>
      <c r="H20" s="50">
        <f>IFERROR(IF(G19,H19/G19*100,0),0)</f>
        <v>0</v>
      </c>
      <c r="I20" s="50">
        <f t="shared" ref="I20:M20" si="10">IFERROR(IF(H19,I19/H19*100,0),0)</f>
        <v>0</v>
      </c>
      <c r="J20" s="50">
        <f t="shared" si="10"/>
        <v>0</v>
      </c>
      <c r="K20" s="50">
        <f t="shared" si="10"/>
        <v>0</v>
      </c>
      <c r="L20" s="50">
        <f t="shared" si="10"/>
        <v>0</v>
      </c>
      <c r="M20" s="50">
        <f t="shared" si="10"/>
        <v>0</v>
      </c>
      <c r="N20" s="107" t="s">
        <v>587</v>
      </c>
      <c r="O20" s="50">
        <f>IFERROR(IF(N19,O19/N19*100,0),0)</f>
        <v>0</v>
      </c>
      <c r="P20" s="50">
        <f t="shared" ref="P20:Q20" si="11">IFERROR(IF(O19,P19/O19*100,0),0)</f>
        <v>0</v>
      </c>
      <c r="Q20" s="50">
        <f t="shared" si="11"/>
        <v>0</v>
      </c>
      <c r="R20" s="192" t="str">
        <f>IF(AO20="","",AO20)</f>
        <v/>
      </c>
      <c r="S20" s="192">
        <f>IFERROR(IF(R19,S19/R19*100,0),0)</f>
        <v>0</v>
      </c>
      <c r="T20" s="208"/>
      <c r="U20" s="167"/>
      <c r="V20" s="167"/>
      <c r="W20" s="167"/>
      <c r="X20" s="167"/>
      <c r="Y20" s="167"/>
      <c r="Z20" s="167"/>
      <c r="AD20" s="107">
        <v>101.63147792706333</v>
      </c>
      <c r="AE20" s="50">
        <v>113.03116147308782</v>
      </c>
      <c r="AF20" s="50">
        <v>100</v>
      </c>
      <c r="AG20" s="50">
        <v>104.34419381787802</v>
      </c>
      <c r="AH20" s="50">
        <v>100</v>
      </c>
      <c r="AI20" s="50">
        <v>100</v>
      </c>
      <c r="AJ20" s="50"/>
      <c r="AK20" s="107">
        <v>105.078125</v>
      </c>
      <c r="AL20" s="50">
        <v>107.71375464684014</v>
      </c>
      <c r="AM20" s="50">
        <v>103.27868852459017</v>
      </c>
      <c r="AN20" s="50"/>
      <c r="AO20" s="192" t="s">
        <v>683</v>
      </c>
    </row>
    <row r="21" spans="1:41" ht="15.75">
      <c r="A21" s="11">
        <v>600080</v>
      </c>
      <c r="B21" s="11">
        <f t="shared" ref="B21:B47" si="12">VALUE(CONCATENATE($A$2,$C$4,C21))</f>
        <v>630100012</v>
      </c>
      <c r="C21" s="11">
        <v>100012</v>
      </c>
      <c r="D21" s="137">
        <v>36952</v>
      </c>
      <c r="E21" s="99" t="s">
        <v>83</v>
      </c>
      <c r="F21" s="100" t="s">
        <v>104</v>
      </c>
      <c r="G21" s="125">
        <f>IF(AD21="","",AD21)</f>
        <v>0</v>
      </c>
      <c r="H21" s="125">
        <f t="shared" ref="H21:I21" si="13">IF(AE21="","",AE21)</f>
        <v>0</v>
      </c>
      <c r="I21" s="125" t="str">
        <f t="shared" si="13"/>
        <v/>
      </c>
      <c r="J21" s="125" t="str">
        <f t="shared" ref="J21" si="14">IF(AG21="","",AG21)</f>
        <v/>
      </c>
      <c r="K21" s="125" t="str">
        <f t="shared" ref="K21" si="15">IF(AH21="","",AH21)</f>
        <v/>
      </c>
      <c r="L21" s="125" t="str">
        <f t="shared" ref="L21:R21" si="16">IF(AI21="","",AI21)</f>
        <v/>
      </c>
      <c r="M21" s="125"/>
      <c r="N21" s="125">
        <f t="shared" si="16"/>
        <v>0</v>
      </c>
      <c r="O21" s="125">
        <f t="shared" si="16"/>
        <v>0</v>
      </c>
      <c r="P21" s="125" t="str">
        <f t="shared" si="16"/>
        <v/>
      </c>
      <c r="Q21" s="125"/>
      <c r="R21" s="125" t="str">
        <f t="shared" si="16"/>
        <v/>
      </c>
      <c r="S21" s="125"/>
      <c r="T21" s="209"/>
      <c r="U21" s="175">
        <v>0</v>
      </c>
      <c r="V21" s="175">
        <v>0</v>
      </c>
      <c r="W21" s="175">
        <v>0</v>
      </c>
      <c r="X21" s="175">
        <v>0</v>
      </c>
      <c r="Y21" s="175">
        <v>0</v>
      </c>
      <c r="Z21" s="175">
        <v>0</v>
      </c>
      <c r="AD21" s="125">
        <v>0</v>
      </c>
      <c r="AE21" s="125">
        <v>0</v>
      </c>
      <c r="AF21" s="125" t="s">
        <v>683</v>
      </c>
      <c r="AG21" s="125" t="s">
        <v>683</v>
      </c>
      <c r="AH21" s="125" t="s">
        <v>683</v>
      </c>
      <c r="AI21" s="125" t="s">
        <v>683</v>
      </c>
      <c r="AJ21" s="125"/>
      <c r="AK21" s="125">
        <v>0</v>
      </c>
      <c r="AL21" s="125">
        <v>0</v>
      </c>
      <c r="AM21" s="125" t="s">
        <v>683</v>
      </c>
      <c r="AN21" s="125"/>
      <c r="AO21" s="125" t="s">
        <v>683</v>
      </c>
    </row>
    <row r="22" spans="1:41" ht="15.75">
      <c r="A22" s="11">
        <v>600090</v>
      </c>
      <c r="B22" s="11">
        <f t="shared" si="12"/>
        <v>630101012</v>
      </c>
      <c r="C22" s="11">
        <v>101012</v>
      </c>
      <c r="D22" s="11"/>
      <c r="E22" s="68" t="s">
        <v>81</v>
      </c>
      <c r="F22" s="78" t="s">
        <v>613</v>
      </c>
      <c r="G22" s="107" t="s">
        <v>587</v>
      </c>
      <c r="H22" s="50">
        <f>IFERROR(IF(G21,H21/G21*100,0),0)</f>
        <v>0</v>
      </c>
      <c r="I22" s="50">
        <f t="shared" ref="I22:M22" si="17">IFERROR(IF(H21,I21/H21*100,0),0)</f>
        <v>0</v>
      </c>
      <c r="J22" s="50">
        <f t="shared" si="17"/>
        <v>0</v>
      </c>
      <c r="K22" s="50">
        <f t="shared" si="17"/>
        <v>0</v>
      </c>
      <c r="L22" s="50">
        <f t="shared" si="17"/>
        <v>0</v>
      </c>
      <c r="M22" s="50">
        <f t="shared" si="17"/>
        <v>0</v>
      </c>
      <c r="N22" s="107" t="s">
        <v>587</v>
      </c>
      <c r="O22" s="50">
        <f>IFERROR(IF(N21,O21/N21*100,0),0)</f>
        <v>0</v>
      </c>
      <c r="P22" s="50">
        <f t="shared" ref="P22:S22" si="18">IFERROR(IF(O21,P21/O21*100,0),0)</f>
        <v>0</v>
      </c>
      <c r="Q22" s="50">
        <f t="shared" si="18"/>
        <v>0</v>
      </c>
      <c r="R22" s="192" t="str">
        <f>IF(AO22="","",AO22)</f>
        <v/>
      </c>
      <c r="S22" s="192">
        <f t="shared" si="18"/>
        <v>0</v>
      </c>
      <c r="T22" s="208"/>
      <c r="U22" s="167"/>
      <c r="V22" s="167"/>
      <c r="W22" s="167"/>
      <c r="X22" s="167"/>
      <c r="Y22" s="167"/>
      <c r="Z22" s="167"/>
      <c r="AD22" s="107">
        <v>0</v>
      </c>
      <c r="AE22" s="50">
        <v>0</v>
      </c>
      <c r="AF22" s="50">
        <v>0</v>
      </c>
      <c r="AG22" s="50">
        <v>0</v>
      </c>
      <c r="AH22" s="50">
        <v>0</v>
      </c>
      <c r="AI22" s="50">
        <v>0</v>
      </c>
      <c r="AJ22" s="50"/>
      <c r="AK22" s="107">
        <v>0</v>
      </c>
      <c r="AL22" s="50">
        <v>0</v>
      </c>
      <c r="AM22" s="50">
        <v>0</v>
      </c>
      <c r="AN22" s="50"/>
      <c r="AO22" s="192" t="s">
        <v>683</v>
      </c>
    </row>
    <row r="23" spans="1:41" ht="15.75">
      <c r="A23" s="11">
        <v>600100</v>
      </c>
      <c r="B23" s="11">
        <f t="shared" si="12"/>
        <v>630100020</v>
      </c>
      <c r="C23" s="11">
        <v>100020</v>
      </c>
      <c r="D23" s="137">
        <v>36935</v>
      </c>
      <c r="E23" s="99" t="s">
        <v>4</v>
      </c>
      <c r="F23" s="100" t="s">
        <v>104</v>
      </c>
      <c r="G23" s="125">
        <v>0</v>
      </c>
      <c r="H23" s="125">
        <v>0</v>
      </c>
      <c r="I23" s="229">
        <v>0</v>
      </c>
      <c r="J23" s="229">
        <v>0</v>
      </c>
      <c r="K23" s="125">
        <v>0</v>
      </c>
      <c r="L23" s="125">
        <v>0</v>
      </c>
      <c r="M23" s="125">
        <v>0</v>
      </c>
      <c r="N23" s="125">
        <v>0</v>
      </c>
      <c r="O23" s="125">
        <v>0</v>
      </c>
      <c r="P23" s="125">
        <v>0</v>
      </c>
      <c r="Q23" s="125">
        <v>0</v>
      </c>
      <c r="R23" s="125" t="str">
        <f t="shared" ref="R23" si="19">IF(AO23="","",AO23)</f>
        <v/>
      </c>
      <c r="S23" s="125"/>
      <c r="T23" s="209"/>
      <c r="U23" s="175">
        <v>3297</v>
      </c>
      <c r="V23" s="175">
        <v>3373</v>
      </c>
      <c r="W23" s="175">
        <v>3286</v>
      </c>
      <c r="X23" s="175">
        <v>3430</v>
      </c>
      <c r="Y23" s="175">
        <v>2895</v>
      </c>
      <c r="Z23" s="175">
        <v>3319</v>
      </c>
      <c r="AD23" s="125">
        <v>2985</v>
      </c>
      <c r="AE23" s="125">
        <v>3012</v>
      </c>
      <c r="AF23" s="125">
        <v>3263</v>
      </c>
      <c r="AG23" s="125">
        <v>3275</v>
      </c>
      <c r="AH23" s="125">
        <v>3290</v>
      </c>
      <c r="AI23" s="125">
        <v>3298</v>
      </c>
      <c r="AJ23" s="125"/>
      <c r="AK23" s="125">
        <v>2984.3</v>
      </c>
      <c r="AL23" s="125">
        <v>2985.5</v>
      </c>
      <c r="AM23" s="125">
        <v>3004.5</v>
      </c>
      <c r="AN23" s="125"/>
      <c r="AO23" s="125" t="s">
        <v>683</v>
      </c>
    </row>
    <row r="24" spans="1:41" ht="15.75">
      <c r="A24" s="11">
        <v>600110</v>
      </c>
      <c r="B24" s="11">
        <f t="shared" si="12"/>
        <v>630101020</v>
      </c>
      <c r="C24" s="11">
        <v>101020</v>
      </c>
      <c r="D24" s="148"/>
      <c r="E24" s="68" t="s">
        <v>81</v>
      </c>
      <c r="F24" s="78" t="s">
        <v>613</v>
      </c>
      <c r="G24" s="107" t="s">
        <v>587</v>
      </c>
      <c r="H24" s="50">
        <f>IFERROR(IF(G23,H23/G23*100,0),0)</f>
        <v>0</v>
      </c>
      <c r="I24" s="50">
        <f t="shared" ref="I24" si="20">IFERROR(IF(H23,I23/H23*100,0),0)</f>
        <v>0</v>
      </c>
      <c r="J24" s="50">
        <f t="shared" ref="J24" si="21">IFERROR(IF(I23,J23/I23*100,0),0)</f>
        <v>0</v>
      </c>
      <c r="K24" s="50">
        <f t="shared" ref="K24" si="22">IFERROR(IF(J23,K23/J23*100,0),0)</f>
        <v>0</v>
      </c>
      <c r="L24" s="50">
        <f t="shared" ref="L24" si="23">IFERROR(IF(K23,L23/K23*100,0),0)</f>
        <v>0</v>
      </c>
      <c r="M24" s="50">
        <f t="shared" ref="M24" si="24">IFERROR(IF(L23,M23/L23*100,0),0)</f>
        <v>0</v>
      </c>
      <c r="N24" s="107" t="s">
        <v>587</v>
      </c>
      <c r="O24" s="50">
        <f>IFERROR(IF(N23,O23/N23*100,0),0)</f>
        <v>0</v>
      </c>
      <c r="P24" s="50">
        <f t="shared" ref="P24" si="25">IFERROR(IF(O23,P23/O23*100,0),0)</f>
        <v>0</v>
      </c>
      <c r="Q24" s="50">
        <f t="shared" ref="Q24:S24" si="26">IFERROR(IF(P23,Q23/P23*100,0),0)</f>
        <v>0</v>
      </c>
      <c r="R24" s="192" t="str">
        <f>IF(AO24="","",AO24)</f>
        <v/>
      </c>
      <c r="S24" s="192">
        <f t="shared" si="26"/>
        <v>0</v>
      </c>
      <c r="T24" s="208"/>
      <c r="U24" s="167"/>
      <c r="V24" s="167"/>
      <c r="W24" s="167"/>
      <c r="X24" s="167"/>
      <c r="Y24" s="167"/>
      <c r="Z24" s="167"/>
      <c r="AD24" s="107">
        <v>94.822109275730625</v>
      </c>
      <c r="AE24" s="50">
        <v>100.90452261306532</v>
      </c>
      <c r="AF24" s="50">
        <v>108.33333333333333</v>
      </c>
      <c r="AG24" s="50">
        <v>100.36775973030953</v>
      </c>
      <c r="AH24" s="50">
        <v>100.45801526717557</v>
      </c>
      <c r="AI24" s="50">
        <v>100.24316109422493</v>
      </c>
      <c r="AJ24" s="50"/>
      <c r="AK24" s="107">
        <v>91.318849449204407</v>
      </c>
      <c r="AL24" s="50">
        <v>100.04021043460779</v>
      </c>
      <c r="AM24" s="50">
        <v>100.63640931167308</v>
      </c>
      <c r="AN24" s="50"/>
      <c r="AO24" s="192" t="s">
        <v>683</v>
      </c>
    </row>
    <row r="25" spans="1:41" ht="15.75">
      <c r="A25" s="11">
        <v>600120</v>
      </c>
      <c r="B25" s="11">
        <f t="shared" si="12"/>
        <v>630100030</v>
      </c>
      <c r="C25" s="11">
        <v>100030</v>
      </c>
      <c r="D25" s="137">
        <v>36934</v>
      </c>
      <c r="E25" s="99" t="s">
        <v>5</v>
      </c>
      <c r="F25" s="100" t="s">
        <v>104</v>
      </c>
      <c r="G25" s="125">
        <v>0</v>
      </c>
      <c r="H25" s="125">
        <v>0</v>
      </c>
      <c r="I25" s="229">
        <v>0</v>
      </c>
      <c r="J25" s="229">
        <v>0</v>
      </c>
      <c r="K25" s="125">
        <v>0</v>
      </c>
      <c r="L25" s="125">
        <v>0</v>
      </c>
      <c r="M25" s="125">
        <v>0</v>
      </c>
      <c r="N25" s="125">
        <v>0</v>
      </c>
      <c r="O25" s="125">
        <v>0</v>
      </c>
      <c r="P25" s="125">
        <v>0</v>
      </c>
      <c r="Q25" s="125">
        <v>0</v>
      </c>
      <c r="R25" s="125" t="str">
        <f t="shared" ref="R25:R33" si="27">IF(AO25="","",AO25)</f>
        <v/>
      </c>
      <c r="S25" s="125"/>
      <c r="T25" s="209"/>
      <c r="U25" s="175">
        <v>1861</v>
      </c>
      <c r="V25" s="175">
        <v>1972</v>
      </c>
      <c r="W25" s="175">
        <v>2131</v>
      </c>
      <c r="X25" s="175">
        <v>1850</v>
      </c>
      <c r="Y25" s="175">
        <v>1935</v>
      </c>
      <c r="Z25" s="175">
        <v>2078</v>
      </c>
      <c r="AD25" s="125">
        <v>2329</v>
      </c>
      <c r="AE25" s="125">
        <v>2387</v>
      </c>
      <c r="AF25" s="125">
        <v>2589</v>
      </c>
      <c r="AG25" s="125">
        <v>2713</v>
      </c>
      <c r="AH25" s="125">
        <v>2727</v>
      </c>
      <c r="AI25" s="125">
        <v>2736</v>
      </c>
      <c r="AJ25" s="125"/>
      <c r="AK25" s="125">
        <v>2131</v>
      </c>
      <c r="AL25" s="125">
        <v>2427.5</v>
      </c>
      <c r="AM25" s="125">
        <v>2387.5</v>
      </c>
      <c r="AN25" s="125"/>
      <c r="AO25" s="125" t="s">
        <v>683</v>
      </c>
    </row>
    <row r="26" spans="1:41" ht="15.75">
      <c r="A26" s="11">
        <v>600130</v>
      </c>
      <c r="B26" s="11">
        <f t="shared" si="12"/>
        <v>630101030</v>
      </c>
      <c r="C26" s="11">
        <v>101030</v>
      </c>
      <c r="D26" s="148"/>
      <c r="E26" s="68" t="s">
        <v>81</v>
      </c>
      <c r="F26" s="78" t="s">
        <v>613</v>
      </c>
      <c r="G26" s="107" t="s">
        <v>587</v>
      </c>
      <c r="H26" s="50">
        <f>IFERROR(IF(G25,H25/G25*100,0),0)</f>
        <v>0</v>
      </c>
      <c r="I26" s="50">
        <f t="shared" ref="I26" si="28">IFERROR(IF(H25,I25/H25*100,0),0)</f>
        <v>0</v>
      </c>
      <c r="J26" s="50">
        <f t="shared" ref="J26" si="29">IFERROR(IF(I25,J25/I25*100,0),0)</f>
        <v>0</v>
      </c>
      <c r="K26" s="50">
        <f t="shared" ref="K26" si="30">IFERROR(IF(J25,K25/J25*100,0),0)</f>
        <v>0</v>
      </c>
      <c r="L26" s="50">
        <f t="shared" ref="L26" si="31">IFERROR(IF(K25,L25/K25*100,0),0)</f>
        <v>0</v>
      </c>
      <c r="M26" s="50">
        <f t="shared" ref="M26" si="32">IFERROR(IF(L25,M25/L25*100,0),0)</f>
        <v>0</v>
      </c>
      <c r="N26" s="107" t="s">
        <v>587</v>
      </c>
      <c r="O26" s="50">
        <f>IFERROR(IF(N25,O25/N25*100,0),0)</f>
        <v>0</v>
      </c>
      <c r="P26" s="50">
        <f t="shared" ref="P26" si="33">IFERROR(IF(O25,P25/O25*100,0),0)</f>
        <v>0</v>
      </c>
      <c r="Q26" s="50">
        <f t="shared" ref="Q26:S26" si="34">IFERROR(IF(P25,Q25/P25*100,0),0)</f>
        <v>0</v>
      </c>
      <c r="R26" s="192" t="str">
        <f>IF(AO26="","",AO26)</f>
        <v/>
      </c>
      <c r="S26" s="192">
        <f t="shared" si="34"/>
        <v>0</v>
      </c>
      <c r="T26" s="208"/>
      <c r="U26" s="167"/>
      <c r="V26" s="167"/>
      <c r="W26" s="167"/>
      <c r="X26" s="167"/>
      <c r="Y26" s="167"/>
      <c r="Z26" s="167"/>
      <c r="AD26" s="107">
        <v>109.85849056603773</v>
      </c>
      <c r="AE26" s="50">
        <v>102.49033920137398</v>
      </c>
      <c r="AF26" s="50">
        <v>108.46250523669877</v>
      </c>
      <c r="AG26" s="50">
        <v>104.78949401313248</v>
      </c>
      <c r="AH26" s="50">
        <v>100.51603391079986</v>
      </c>
      <c r="AI26" s="50">
        <v>100.33003300330033</v>
      </c>
      <c r="AJ26" s="50"/>
      <c r="AK26" s="107">
        <v>99.532928538066329</v>
      </c>
      <c r="AL26" s="50">
        <v>113.9136555607696</v>
      </c>
      <c r="AM26" s="50">
        <v>98.352214212152418</v>
      </c>
      <c r="AN26" s="50"/>
      <c r="AO26" s="192" t="s">
        <v>683</v>
      </c>
    </row>
    <row r="27" spans="1:41" ht="31.5">
      <c r="A27" s="11">
        <v>600140</v>
      </c>
      <c r="B27" s="11">
        <f t="shared" si="12"/>
        <v>630100040</v>
      </c>
      <c r="C27" s="11">
        <v>100040</v>
      </c>
      <c r="D27" s="137">
        <v>36936</v>
      </c>
      <c r="E27" s="99" t="s">
        <v>8</v>
      </c>
      <c r="F27" s="100" t="s">
        <v>104</v>
      </c>
      <c r="G27" s="125">
        <v>0</v>
      </c>
      <c r="H27" s="125">
        <v>0</v>
      </c>
      <c r="I27" s="125">
        <v>0</v>
      </c>
      <c r="J27" s="125">
        <v>0</v>
      </c>
      <c r="K27" s="125">
        <v>0</v>
      </c>
      <c r="L27" s="125">
        <v>0</v>
      </c>
      <c r="M27" s="125">
        <v>0</v>
      </c>
      <c r="N27" s="125">
        <v>0</v>
      </c>
      <c r="O27" s="125">
        <v>0</v>
      </c>
      <c r="P27" s="125">
        <v>0</v>
      </c>
      <c r="Q27" s="125">
        <v>0</v>
      </c>
      <c r="R27" s="125" t="str">
        <f t="shared" si="27"/>
        <v/>
      </c>
      <c r="S27" s="125"/>
      <c r="T27" s="209"/>
      <c r="U27" s="175">
        <v>222</v>
      </c>
      <c r="V27" s="175">
        <v>235</v>
      </c>
      <c r="W27" s="175">
        <v>310</v>
      </c>
      <c r="X27" s="175">
        <v>263</v>
      </c>
      <c r="Y27" s="175">
        <v>267</v>
      </c>
      <c r="Z27" s="175">
        <v>354</v>
      </c>
      <c r="AD27" s="125">
        <v>317</v>
      </c>
      <c r="AE27" s="125">
        <v>317</v>
      </c>
      <c r="AF27" s="125">
        <v>317</v>
      </c>
      <c r="AG27" s="125">
        <v>317</v>
      </c>
      <c r="AH27" s="125">
        <v>317</v>
      </c>
      <c r="AI27" s="125">
        <v>317</v>
      </c>
      <c r="AJ27" s="125"/>
      <c r="AK27" s="125">
        <v>317</v>
      </c>
      <c r="AL27" s="125">
        <v>329</v>
      </c>
      <c r="AM27" s="125">
        <v>328</v>
      </c>
      <c r="AN27" s="125"/>
      <c r="AO27" s="125" t="s">
        <v>683</v>
      </c>
    </row>
    <row r="28" spans="1:41" ht="15.75">
      <c r="A28" s="11">
        <v>600150</v>
      </c>
      <c r="B28" s="11">
        <f t="shared" si="12"/>
        <v>630101040</v>
      </c>
      <c r="C28" s="11">
        <v>101040</v>
      </c>
      <c r="D28" s="148"/>
      <c r="E28" s="68" t="s">
        <v>81</v>
      </c>
      <c r="F28" s="78" t="s">
        <v>613</v>
      </c>
      <c r="G28" s="107" t="s">
        <v>587</v>
      </c>
      <c r="H28" s="50">
        <f>IFERROR(IF(G27,H27/G27*100,0),0)</f>
        <v>0</v>
      </c>
      <c r="I28" s="50">
        <f t="shared" ref="I28" si="35">IFERROR(IF(H27,I27/H27*100,0),0)</f>
        <v>0</v>
      </c>
      <c r="J28" s="50">
        <f t="shared" ref="J28" si="36">IFERROR(IF(I27,J27/I27*100,0),0)</f>
        <v>0</v>
      </c>
      <c r="K28" s="50">
        <f t="shared" ref="K28" si="37">IFERROR(IF(J27,K27/J27*100,0),0)</f>
        <v>0</v>
      </c>
      <c r="L28" s="50">
        <f t="shared" ref="L28" si="38">IFERROR(IF(K27,L27/K27*100,0),0)</f>
        <v>0</v>
      </c>
      <c r="M28" s="50">
        <f t="shared" ref="M28" si="39">IFERROR(IF(L27,M27/L27*100,0),0)</f>
        <v>0</v>
      </c>
      <c r="N28" s="107" t="s">
        <v>587</v>
      </c>
      <c r="O28" s="50">
        <f>IFERROR(IF(N27,O27/N27*100,0),0)</f>
        <v>0</v>
      </c>
      <c r="P28" s="50">
        <f t="shared" ref="P28" si="40">IFERROR(IF(O27,P27/O27*100,0),0)</f>
        <v>0</v>
      </c>
      <c r="Q28" s="50">
        <f t="shared" ref="Q28:S28" si="41">IFERROR(IF(P27,Q27/P27*100,0),0)</f>
        <v>0</v>
      </c>
      <c r="R28" s="192" t="str">
        <f>IF(AO28="","",AO28)</f>
        <v/>
      </c>
      <c r="S28" s="192">
        <f t="shared" si="41"/>
        <v>0</v>
      </c>
      <c r="T28" s="208"/>
      <c r="U28" s="167"/>
      <c r="V28" s="167"/>
      <c r="W28" s="167"/>
      <c r="X28" s="167"/>
      <c r="Y28" s="167"/>
      <c r="Z28" s="167"/>
      <c r="AD28" s="107">
        <v>100</v>
      </c>
      <c r="AE28" s="50">
        <v>100</v>
      </c>
      <c r="AF28" s="50">
        <v>100</v>
      </c>
      <c r="AG28" s="50">
        <v>100</v>
      </c>
      <c r="AH28" s="50">
        <v>100</v>
      </c>
      <c r="AI28" s="50">
        <v>100</v>
      </c>
      <c r="AJ28" s="50"/>
      <c r="AK28" s="107">
        <v>103.25732899022802</v>
      </c>
      <c r="AL28" s="50">
        <v>103.78548895899054</v>
      </c>
      <c r="AM28" s="50">
        <v>99.696048632218847</v>
      </c>
      <c r="AN28" s="50"/>
      <c r="AO28" s="192" t="s">
        <v>683</v>
      </c>
    </row>
    <row r="29" spans="1:41" ht="47.25">
      <c r="A29" s="11">
        <v>600160</v>
      </c>
      <c r="B29" s="11">
        <f t="shared" si="12"/>
        <v>630100050</v>
      </c>
      <c r="C29" s="11">
        <v>100050</v>
      </c>
      <c r="D29" s="137">
        <v>36937</v>
      </c>
      <c r="E29" s="99" t="s">
        <v>84</v>
      </c>
      <c r="F29" s="100" t="s">
        <v>104</v>
      </c>
      <c r="G29" s="125">
        <v>0</v>
      </c>
      <c r="H29" s="125">
        <v>0</v>
      </c>
      <c r="I29" s="125">
        <v>0</v>
      </c>
      <c r="J29" s="125">
        <v>0</v>
      </c>
      <c r="K29" s="125">
        <v>0</v>
      </c>
      <c r="L29" s="125">
        <v>0</v>
      </c>
      <c r="M29" s="125">
        <v>0</v>
      </c>
      <c r="N29" s="125">
        <v>0</v>
      </c>
      <c r="O29" s="125">
        <v>0</v>
      </c>
      <c r="P29" s="125">
        <v>0</v>
      </c>
      <c r="Q29" s="125">
        <v>0</v>
      </c>
      <c r="R29" s="125" t="str">
        <f t="shared" si="27"/>
        <v/>
      </c>
      <c r="S29" s="125"/>
      <c r="T29" s="209"/>
      <c r="U29" s="175">
        <v>214</v>
      </c>
      <c r="V29" s="175">
        <v>231</v>
      </c>
      <c r="W29" s="175">
        <v>237</v>
      </c>
      <c r="X29" s="175">
        <v>218</v>
      </c>
      <c r="Y29" s="175">
        <v>225</v>
      </c>
      <c r="Z29" s="175">
        <v>241</v>
      </c>
      <c r="AD29" s="125">
        <v>269</v>
      </c>
      <c r="AE29" s="125">
        <v>266</v>
      </c>
      <c r="AF29" s="125">
        <v>370</v>
      </c>
      <c r="AG29" s="125">
        <v>370</v>
      </c>
      <c r="AH29" s="125">
        <v>370</v>
      </c>
      <c r="AI29" s="125">
        <v>370</v>
      </c>
      <c r="AJ29" s="125"/>
      <c r="AK29" s="125">
        <v>266</v>
      </c>
      <c r="AL29" s="125">
        <v>269</v>
      </c>
      <c r="AM29" s="125">
        <v>268</v>
      </c>
      <c r="AN29" s="125"/>
      <c r="AO29" s="125" t="s">
        <v>683</v>
      </c>
    </row>
    <row r="30" spans="1:41" ht="15.75">
      <c r="A30" s="11">
        <v>600170</v>
      </c>
      <c r="B30" s="11">
        <f t="shared" si="12"/>
        <v>630101050</v>
      </c>
      <c r="C30" s="11">
        <v>101050</v>
      </c>
      <c r="D30" s="148"/>
      <c r="E30" s="68" t="s">
        <v>81</v>
      </c>
      <c r="F30" s="78" t="s">
        <v>613</v>
      </c>
      <c r="G30" s="107" t="s">
        <v>587</v>
      </c>
      <c r="H30" s="50">
        <f>IFERROR(IF(G29,H29/G29*100,0),0)</f>
        <v>0</v>
      </c>
      <c r="I30" s="50">
        <f t="shared" ref="I30" si="42">IFERROR(IF(H29,I29/H29*100,0),0)</f>
        <v>0</v>
      </c>
      <c r="J30" s="50">
        <f t="shared" ref="J30" si="43">IFERROR(IF(I29,J29/I29*100,0),0)</f>
        <v>0</v>
      </c>
      <c r="K30" s="50">
        <f t="shared" ref="K30" si="44">IFERROR(IF(J29,K29/J29*100,0),0)</f>
        <v>0</v>
      </c>
      <c r="L30" s="50">
        <f t="shared" ref="L30" si="45">IFERROR(IF(K29,L29/K29*100,0),0)</f>
        <v>0</v>
      </c>
      <c r="M30" s="50">
        <f t="shared" ref="M30" si="46">IFERROR(IF(L29,M29/L29*100,0),0)</f>
        <v>0</v>
      </c>
      <c r="N30" s="107" t="s">
        <v>587</v>
      </c>
      <c r="O30" s="50">
        <f>IFERROR(IF(N29,O29/N29*100,0),0)</f>
        <v>0</v>
      </c>
      <c r="P30" s="50">
        <f t="shared" ref="P30" si="47">IFERROR(IF(O29,P29/O29*100,0),0)</f>
        <v>0</v>
      </c>
      <c r="Q30" s="50">
        <f t="shared" ref="Q30:S30" si="48">IFERROR(IF(P29,Q29/P29*100,0),0)</f>
        <v>0</v>
      </c>
      <c r="R30" s="192" t="str">
        <f>IF(AO30="","",AO30)</f>
        <v/>
      </c>
      <c r="S30" s="192">
        <f t="shared" si="48"/>
        <v>0</v>
      </c>
      <c r="T30" s="208"/>
      <c r="U30" s="167"/>
      <c r="V30" s="167"/>
      <c r="W30" s="167"/>
      <c r="X30" s="167"/>
      <c r="Y30" s="167"/>
      <c r="Z30" s="167"/>
      <c r="AD30" s="107">
        <v>101.12781954887218</v>
      </c>
      <c r="AE30" s="50">
        <v>98.884758364312262</v>
      </c>
      <c r="AF30" s="50">
        <v>139.09774436090225</v>
      </c>
      <c r="AG30" s="50">
        <v>100</v>
      </c>
      <c r="AH30" s="50">
        <v>100</v>
      </c>
      <c r="AI30" s="50">
        <v>100</v>
      </c>
      <c r="AJ30" s="50"/>
      <c r="AK30" s="107">
        <v>101.52671755725191</v>
      </c>
      <c r="AL30" s="50">
        <v>101.12781954887218</v>
      </c>
      <c r="AM30" s="50">
        <v>99.628252788104092</v>
      </c>
      <c r="AN30" s="50"/>
      <c r="AO30" s="192" t="s">
        <v>683</v>
      </c>
    </row>
    <row r="31" spans="1:41" ht="15.75">
      <c r="A31" s="11">
        <v>600180</v>
      </c>
      <c r="B31" s="11">
        <f t="shared" si="12"/>
        <v>630100060</v>
      </c>
      <c r="C31" s="11">
        <v>100060</v>
      </c>
      <c r="D31" s="137">
        <v>36938</v>
      </c>
      <c r="E31" s="99" t="s">
        <v>6</v>
      </c>
      <c r="F31" s="100" t="s">
        <v>104</v>
      </c>
      <c r="G31" s="125">
        <v>0</v>
      </c>
      <c r="H31" s="125">
        <v>0</v>
      </c>
      <c r="I31" s="229">
        <v>0</v>
      </c>
      <c r="J31" s="229">
        <v>0</v>
      </c>
      <c r="K31" s="229">
        <v>0</v>
      </c>
      <c r="L31" s="229">
        <v>0</v>
      </c>
      <c r="M31" s="229">
        <v>0</v>
      </c>
      <c r="N31" s="125">
        <v>0</v>
      </c>
      <c r="O31" s="125">
        <v>0</v>
      </c>
      <c r="P31" s="125">
        <v>0</v>
      </c>
      <c r="Q31" s="229">
        <v>0</v>
      </c>
      <c r="R31" s="125" t="str">
        <f t="shared" si="27"/>
        <v/>
      </c>
      <c r="S31" s="125"/>
      <c r="T31" s="209"/>
      <c r="U31" s="175">
        <v>511</v>
      </c>
      <c r="V31" s="175">
        <v>1035</v>
      </c>
      <c r="W31" s="175">
        <v>1178</v>
      </c>
      <c r="X31" s="175">
        <v>90</v>
      </c>
      <c r="Y31" s="175">
        <v>1204</v>
      </c>
      <c r="Z31" s="175">
        <v>1018</v>
      </c>
      <c r="AD31" s="125">
        <v>231</v>
      </c>
      <c r="AE31" s="125">
        <v>742</v>
      </c>
      <c r="AF31" s="125">
        <v>421</v>
      </c>
      <c r="AG31" s="125">
        <v>421</v>
      </c>
      <c r="AH31" s="125">
        <v>421</v>
      </c>
      <c r="AI31" s="125">
        <v>421</v>
      </c>
      <c r="AJ31" s="125"/>
      <c r="AK31" s="125">
        <v>184</v>
      </c>
      <c r="AL31" s="125">
        <v>231</v>
      </c>
      <c r="AM31" s="125">
        <v>575</v>
      </c>
      <c r="AN31" s="125"/>
      <c r="AO31" s="125" t="s">
        <v>683</v>
      </c>
    </row>
    <row r="32" spans="1:41" ht="15.75">
      <c r="A32" s="11">
        <v>600190</v>
      </c>
      <c r="B32" s="11">
        <f t="shared" si="12"/>
        <v>630101060</v>
      </c>
      <c r="C32" s="11">
        <v>101060</v>
      </c>
      <c r="D32" s="148"/>
      <c r="E32" s="68" t="s">
        <v>81</v>
      </c>
      <c r="F32" s="78" t="s">
        <v>613</v>
      </c>
      <c r="G32" s="107" t="s">
        <v>587</v>
      </c>
      <c r="H32" s="50">
        <f>IFERROR(IF(G31,H31/G31*100,0),0)</f>
        <v>0</v>
      </c>
      <c r="I32" s="50">
        <f t="shared" ref="I32" si="49">IFERROR(IF(H31,I31/H31*100,0),0)</f>
        <v>0</v>
      </c>
      <c r="J32" s="50">
        <f t="shared" ref="J32" si="50">IFERROR(IF(I31,J31/I31*100,0),0)</f>
        <v>0</v>
      </c>
      <c r="K32" s="50">
        <f t="shared" ref="K32" si="51">IFERROR(IF(J31,K31/J31*100,0),0)</f>
        <v>0</v>
      </c>
      <c r="L32" s="50">
        <f t="shared" ref="L32" si="52">IFERROR(IF(K31,L31/K31*100,0),0)</f>
        <v>0</v>
      </c>
      <c r="M32" s="50">
        <f t="shared" ref="M32" si="53">IFERROR(IF(L31,M31/L31*100,0),0)</f>
        <v>0</v>
      </c>
      <c r="N32" s="107" t="s">
        <v>587</v>
      </c>
      <c r="O32" s="50">
        <f>IFERROR(IF(N31,O31/N31*100,0),0)</f>
        <v>0</v>
      </c>
      <c r="P32" s="50">
        <f t="shared" ref="P32" si="54">IFERROR(IF(O31,P31/O31*100,0),0)</f>
        <v>0</v>
      </c>
      <c r="Q32" s="50">
        <f t="shared" ref="Q32:S32" si="55">IFERROR(IF(P31,Q31/P31*100,0),0)</f>
        <v>0</v>
      </c>
      <c r="R32" s="192" t="str">
        <f>IF(AO32="","",AO32)</f>
        <v/>
      </c>
      <c r="S32" s="192">
        <f t="shared" si="55"/>
        <v>0</v>
      </c>
      <c r="T32" s="208"/>
      <c r="U32" s="167"/>
      <c r="V32" s="167"/>
      <c r="W32" s="167"/>
      <c r="X32" s="167"/>
      <c r="Y32" s="167"/>
      <c r="Z32" s="167"/>
      <c r="AD32" s="107">
        <v>106.45161290322579</v>
      </c>
      <c r="AE32" s="50">
        <v>321.21212121212119</v>
      </c>
      <c r="AF32" s="50">
        <v>56.738544474393528</v>
      </c>
      <c r="AG32" s="50">
        <v>100</v>
      </c>
      <c r="AH32" s="50">
        <v>100</v>
      </c>
      <c r="AI32" s="50">
        <v>100</v>
      </c>
      <c r="AJ32" s="50"/>
      <c r="AK32" s="107">
        <v>83.636363636363626</v>
      </c>
      <c r="AL32" s="50">
        <v>125.54347826086956</v>
      </c>
      <c r="AM32" s="50">
        <v>248.91774891774895</v>
      </c>
      <c r="AN32" s="50"/>
      <c r="AO32" s="192" t="s">
        <v>683</v>
      </c>
    </row>
    <row r="33" spans="1:41" ht="31.5">
      <c r="A33" s="11">
        <v>600200</v>
      </c>
      <c r="B33" s="11">
        <f t="shared" si="12"/>
        <v>630100070</v>
      </c>
      <c r="C33" s="11">
        <v>100070</v>
      </c>
      <c r="D33" s="137">
        <v>36939</v>
      </c>
      <c r="E33" s="102" t="s">
        <v>85</v>
      </c>
      <c r="F33" s="100" t="s">
        <v>104</v>
      </c>
      <c r="G33" s="125">
        <v>20</v>
      </c>
      <c r="H33" s="125">
        <v>16</v>
      </c>
      <c r="I33" s="229">
        <v>30</v>
      </c>
      <c r="J33" s="125">
        <v>30</v>
      </c>
      <c r="K33" s="125">
        <v>30</v>
      </c>
      <c r="L33" s="125">
        <v>30</v>
      </c>
      <c r="M33" s="125">
        <v>30</v>
      </c>
      <c r="N33" s="125">
        <v>20</v>
      </c>
      <c r="O33" s="125">
        <v>20</v>
      </c>
      <c r="P33" s="125">
        <v>16</v>
      </c>
      <c r="Q33" s="125">
        <v>13</v>
      </c>
      <c r="R33" s="125" t="str">
        <f t="shared" si="27"/>
        <v/>
      </c>
      <c r="S33" s="125"/>
      <c r="T33" s="209"/>
      <c r="U33" s="175">
        <v>494</v>
      </c>
      <c r="V33" s="175">
        <v>520</v>
      </c>
      <c r="W33" s="175">
        <v>548</v>
      </c>
      <c r="X33" s="175">
        <v>482</v>
      </c>
      <c r="Y33" s="175">
        <v>523</v>
      </c>
      <c r="Z33" s="175">
        <v>545</v>
      </c>
      <c r="AA33" s="241" t="s">
        <v>612</v>
      </c>
      <c r="AB33" s="241"/>
      <c r="AD33" s="125">
        <v>980</v>
      </c>
      <c r="AE33" s="125">
        <v>988</v>
      </c>
      <c r="AF33" s="125">
        <v>988</v>
      </c>
      <c r="AG33" s="125">
        <v>988</v>
      </c>
      <c r="AH33" s="125">
        <v>988</v>
      </c>
      <c r="AI33" s="125">
        <v>988</v>
      </c>
      <c r="AJ33" s="125"/>
      <c r="AK33" s="125">
        <v>970</v>
      </c>
      <c r="AL33" s="125">
        <v>986</v>
      </c>
      <c r="AM33" s="125">
        <v>988</v>
      </c>
      <c r="AN33" s="125"/>
      <c r="AO33" s="125" t="s">
        <v>683</v>
      </c>
    </row>
    <row r="34" spans="1:41" ht="15.75">
      <c r="A34" s="11">
        <v>600210</v>
      </c>
      <c r="B34" s="11">
        <f t="shared" si="12"/>
        <v>630101070</v>
      </c>
      <c r="C34" s="11">
        <v>101070</v>
      </c>
      <c r="D34" s="148"/>
      <c r="E34" s="68" t="s">
        <v>81</v>
      </c>
      <c r="F34" s="78" t="s">
        <v>613</v>
      </c>
      <c r="G34" s="107" t="s">
        <v>587</v>
      </c>
      <c r="H34" s="50">
        <f>IFERROR(IF(G33,H33/G33*100,0),0)</f>
        <v>80</v>
      </c>
      <c r="I34" s="50">
        <f t="shared" ref="I34" si="56">IFERROR(IF(H33,I33/H33*100,0),0)</f>
        <v>187.5</v>
      </c>
      <c r="J34" s="50">
        <f t="shared" ref="J34" si="57">IFERROR(IF(I33,J33/I33*100,0),0)</f>
        <v>100</v>
      </c>
      <c r="K34" s="50">
        <f t="shared" ref="K34" si="58">IFERROR(IF(J33,K33/J33*100,0),0)</f>
        <v>100</v>
      </c>
      <c r="L34" s="50">
        <f t="shared" ref="L34" si="59">IFERROR(IF(K33,L33/K33*100,0),0)</f>
        <v>100</v>
      </c>
      <c r="M34" s="50">
        <f t="shared" ref="M34" si="60">IFERROR(IF(L33,M33/L33*100,0),0)</f>
        <v>100</v>
      </c>
      <c r="N34" s="107" t="s">
        <v>587</v>
      </c>
      <c r="O34" s="50">
        <f>IFERROR(IF(N33,O33/N33*100,0),0)</f>
        <v>100</v>
      </c>
      <c r="P34" s="50">
        <f t="shared" ref="P34" si="61">IFERROR(IF(O33,P33/O33*100,0),0)</f>
        <v>80</v>
      </c>
      <c r="Q34" s="50">
        <f t="shared" ref="Q34:S34" si="62">IFERROR(IF(P33,Q33/P33*100,0),0)</f>
        <v>81.25</v>
      </c>
      <c r="R34" s="192" t="str">
        <f>IF(AO34="","",AO34)</f>
        <v/>
      </c>
      <c r="S34" s="192">
        <f t="shared" si="62"/>
        <v>0</v>
      </c>
      <c r="T34" s="208"/>
      <c r="U34" s="167"/>
      <c r="V34" s="167"/>
      <c r="W34" s="167"/>
      <c r="X34" s="167"/>
      <c r="Y34" s="167"/>
      <c r="Z34" s="167"/>
      <c r="AA34" s="241"/>
      <c r="AB34" s="241"/>
      <c r="AD34" s="107">
        <v>101.87110187110187</v>
      </c>
      <c r="AE34" s="50">
        <v>100.81632653061226</v>
      </c>
      <c r="AF34" s="50">
        <v>100</v>
      </c>
      <c r="AG34" s="50">
        <v>100</v>
      </c>
      <c r="AH34" s="50">
        <v>100</v>
      </c>
      <c r="AI34" s="50">
        <v>100</v>
      </c>
      <c r="AJ34" s="50"/>
      <c r="AK34" s="107">
        <v>102.10526315789474</v>
      </c>
      <c r="AL34" s="50">
        <v>101.64948453608247</v>
      </c>
      <c r="AM34" s="50">
        <v>100.2028397565923</v>
      </c>
      <c r="AN34" s="50"/>
      <c r="AO34" s="192" t="s">
        <v>683</v>
      </c>
    </row>
    <row r="35" spans="1:41" ht="15.75">
      <c r="A35" s="11">
        <v>600220</v>
      </c>
      <c r="B35" s="11"/>
      <c r="C35" s="11"/>
      <c r="D35" s="148"/>
      <c r="E35" s="21" t="s">
        <v>86</v>
      </c>
      <c r="F35" s="24"/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  <c r="T35" s="210"/>
      <c r="U35" s="167"/>
      <c r="V35" s="167"/>
      <c r="W35" s="167"/>
      <c r="X35" s="167"/>
      <c r="Y35" s="167"/>
      <c r="Z35" s="167"/>
    </row>
    <row r="36" spans="1:41" ht="31.5">
      <c r="A36" s="11">
        <v>600230</v>
      </c>
      <c r="B36" s="11">
        <f t="shared" si="12"/>
        <v>630100071</v>
      </c>
      <c r="C36" s="11">
        <v>100071</v>
      </c>
      <c r="D36" s="148"/>
      <c r="E36" s="101" t="s">
        <v>127</v>
      </c>
      <c r="F36" s="100" t="s">
        <v>104</v>
      </c>
      <c r="G36" s="125">
        <v>0</v>
      </c>
      <c r="H36" s="125">
        <v>0</v>
      </c>
      <c r="I36" s="125">
        <v>0</v>
      </c>
      <c r="J36" s="125">
        <v>0</v>
      </c>
      <c r="K36" s="125">
        <v>0</v>
      </c>
      <c r="L36" s="125">
        <v>0</v>
      </c>
      <c r="M36" s="125">
        <v>0</v>
      </c>
      <c r="N36" s="125">
        <v>0</v>
      </c>
      <c r="O36" s="125">
        <v>0</v>
      </c>
      <c r="P36" s="125">
        <v>0</v>
      </c>
      <c r="Q36" s="125">
        <v>0</v>
      </c>
      <c r="R36" s="125" t="str">
        <f t="shared" ref="R36" si="63">IF(AO36="","",AO36)</f>
        <v/>
      </c>
      <c r="S36" s="125"/>
      <c r="T36" s="211"/>
      <c r="U36" s="167"/>
      <c r="V36" s="167"/>
      <c r="W36" s="167"/>
      <c r="X36" s="167"/>
      <c r="Y36" s="167"/>
      <c r="Z36" s="167"/>
      <c r="AD36" s="125">
        <v>192</v>
      </c>
      <c r="AE36" s="125">
        <v>192</v>
      </c>
      <c r="AF36" s="125">
        <v>194</v>
      </c>
      <c r="AG36" s="125">
        <v>194</v>
      </c>
      <c r="AH36" s="125">
        <v>194</v>
      </c>
      <c r="AI36" s="125">
        <v>194</v>
      </c>
      <c r="AJ36" s="125"/>
      <c r="AK36" s="125">
        <v>191</v>
      </c>
      <c r="AL36" s="125">
        <v>193</v>
      </c>
      <c r="AM36" s="125">
        <v>193</v>
      </c>
      <c r="AN36" s="125"/>
      <c r="AO36" s="125" t="s">
        <v>683</v>
      </c>
    </row>
    <row r="37" spans="1:41" ht="15.75">
      <c r="A37" s="11">
        <v>600240</v>
      </c>
      <c r="B37" s="11">
        <f t="shared" si="12"/>
        <v>630101071</v>
      </c>
      <c r="C37" s="11">
        <v>101071</v>
      </c>
      <c r="D37" s="148"/>
      <c r="E37" s="68" t="s">
        <v>81</v>
      </c>
      <c r="F37" s="78" t="s">
        <v>613</v>
      </c>
      <c r="G37" s="107" t="s">
        <v>587</v>
      </c>
      <c r="H37" s="50">
        <f>IFERROR(IF(G36,H36/G36*100,0),0)</f>
        <v>0</v>
      </c>
      <c r="I37" s="50">
        <f t="shared" ref="I37" si="64">IFERROR(IF(H36,I36/H36*100,0),0)</f>
        <v>0</v>
      </c>
      <c r="J37" s="50">
        <f t="shared" ref="J37" si="65">IFERROR(IF(I36,J36/I36*100,0),0)</f>
        <v>0</v>
      </c>
      <c r="K37" s="50">
        <f t="shared" ref="K37" si="66">IFERROR(IF(J36,K36/J36*100,0),0)</f>
        <v>0</v>
      </c>
      <c r="L37" s="50">
        <f t="shared" ref="L37" si="67">IFERROR(IF(K36,L36/K36*100,0),0)</f>
        <v>0</v>
      </c>
      <c r="M37" s="50">
        <f t="shared" ref="M37" si="68">IFERROR(IF(L36,M36/L36*100,0),0)</f>
        <v>0</v>
      </c>
      <c r="N37" s="107" t="s">
        <v>587</v>
      </c>
      <c r="O37" s="50">
        <f>IFERROR(IF(N36,O36/N36*100,0),0)</f>
        <v>0</v>
      </c>
      <c r="P37" s="50">
        <f t="shared" ref="P37" si="69">IFERROR(IF(O36,P36/O36*100,0),0)</f>
        <v>0</v>
      </c>
      <c r="Q37" s="50">
        <f t="shared" ref="Q37:S37" si="70">IFERROR(IF(P36,Q36/P36*100,0),0)</f>
        <v>0</v>
      </c>
      <c r="R37" s="192" t="str">
        <f>IF(AO37="","",AO37)</f>
        <v/>
      </c>
      <c r="S37" s="192">
        <f t="shared" si="70"/>
        <v>0</v>
      </c>
      <c r="T37" s="208"/>
      <c r="U37" s="167"/>
      <c r="V37" s="167"/>
      <c r="W37" s="167"/>
      <c r="X37" s="167"/>
      <c r="Y37" s="167"/>
      <c r="Z37" s="167"/>
      <c r="AD37" s="107">
        <v>101.58730158730158</v>
      </c>
      <c r="AE37" s="50">
        <v>100</v>
      </c>
      <c r="AF37" s="50">
        <v>101.04166666666667</v>
      </c>
      <c r="AG37" s="50">
        <v>100</v>
      </c>
      <c r="AH37" s="50">
        <v>100</v>
      </c>
      <c r="AI37" s="50">
        <v>100</v>
      </c>
      <c r="AJ37" s="50"/>
      <c r="AK37" s="107">
        <v>103.24324324324323</v>
      </c>
      <c r="AL37" s="50">
        <v>101.04712041884815</v>
      </c>
      <c r="AM37" s="50">
        <v>100</v>
      </c>
      <c r="AN37" s="50"/>
      <c r="AO37" s="192" t="s">
        <v>683</v>
      </c>
    </row>
    <row r="38" spans="1:41" ht="31.5">
      <c r="A38" s="11">
        <v>600250</v>
      </c>
      <c r="B38" s="11">
        <f>VALUE(CONCATENATE($A$2,$C$4,C38))</f>
        <v>630100072</v>
      </c>
      <c r="C38" s="11">
        <v>100072</v>
      </c>
      <c r="D38" s="148"/>
      <c r="E38" s="101" t="s">
        <v>128</v>
      </c>
      <c r="F38" s="100" t="s">
        <v>104</v>
      </c>
      <c r="G38" s="125">
        <v>20</v>
      </c>
      <c r="H38" s="125">
        <v>16</v>
      </c>
      <c r="I38" s="125">
        <v>30</v>
      </c>
      <c r="J38" s="125">
        <v>30</v>
      </c>
      <c r="K38" s="125">
        <v>30</v>
      </c>
      <c r="L38" s="125">
        <v>30</v>
      </c>
      <c r="M38" s="125">
        <v>30</v>
      </c>
      <c r="N38" s="125">
        <v>20</v>
      </c>
      <c r="O38" s="125">
        <v>20</v>
      </c>
      <c r="P38" s="125">
        <v>16</v>
      </c>
      <c r="Q38" s="125">
        <v>13</v>
      </c>
      <c r="R38" s="125" t="str">
        <f t="shared" ref="R38" si="71">IF(AO38="","",AO38)</f>
        <v/>
      </c>
      <c r="S38" s="125"/>
      <c r="T38" s="211"/>
      <c r="U38" s="167"/>
      <c r="V38" s="167"/>
      <c r="W38" s="167"/>
      <c r="X38" s="167"/>
      <c r="Y38" s="167"/>
      <c r="Z38" s="167"/>
      <c r="AD38" s="125">
        <v>788</v>
      </c>
      <c r="AE38" s="125">
        <v>789</v>
      </c>
      <c r="AF38" s="125">
        <v>789</v>
      </c>
      <c r="AG38" s="125">
        <v>789</v>
      </c>
      <c r="AH38" s="125">
        <v>789</v>
      </c>
      <c r="AI38" s="125">
        <v>789</v>
      </c>
      <c r="AJ38" s="125"/>
      <c r="AK38" s="125">
        <v>779</v>
      </c>
      <c r="AL38" s="125">
        <v>787</v>
      </c>
      <c r="AM38" s="125">
        <v>789</v>
      </c>
      <c r="AN38" s="125"/>
      <c r="AO38" s="125" t="s">
        <v>683</v>
      </c>
    </row>
    <row r="39" spans="1:41" ht="15.75">
      <c r="A39" s="11">
        <v>600260</v>
      </c>
      <c r="B39" s="11">
        <f t="shared" si="12"/>
        <v>630101072</v>
      </c>
      <c r="C39" s="11">
        <v>101072</v>
      </c>
      <c r="D39" s="148"/>
      <c r="E39" s="68" t="s">
        <v>81</v>
      </c>
      <c r="F39" s="78" t="s">
        <v>613</v>
      </c>
      <c r="G39" s="107" t="s">
        <v>587</v>
      </c>
      <c r="H39" s="50">
        <f>IFERROR(IF(G38,H38/G38*100,0),0)</f>
        <v>80</v>
      </c>
      <c r="I39" s="50">
        <f t="shared" ref="I39" si="72">IFERROR(IF(H38,I38/H38*100,0),0)</f>
        <v>187.5</v>
      </c>
      <c r="J39" s="50">
        <f t="shared" ref="J39" si="73">IFERROR(IF(I38,J38/I38*100,0),0)</f>
        <v>100</v>
      </c>
      <c r="K39" s="50">
        <f t="shared" ref="K39" si="74">IFERROR(IF(J38,K38/J38*100,0),0)</f>
        <v>100</v>
      </c>
      <c r="L39" s="50">
        <f t="shared" ref="L39" si="75">IFERROR(IF(K38,L38/K38*100,0),0)</f>
        <v>100</v>
      </c>
      <c r="M39" s="50">
        <f t="shared" ref="M39" si="76">IFERROR(IF(L38,M38/L38*100,0),0)</f>
        <v>100</v>
      </c>
      <c r="N39" s="107" t="s">
        <v>587</v>
      </c>
      <c r="O39" s="50">
        <f>IFERROR(IF(N38,O38/N38*100,0),0)</f>
        <v>100</v>
      </c>
      <c r="P39" s="50">
        <f t="shared" ref="P39" si="77">IFERROR(IF(O38,P38/O38*100,0),0)</f>
        <v>80</v>
      </c>
      <c r="Q39" s="50">
        <f t="shared" ref="Q39:S39" si="78">IFERROR(IF(P38,Q38/P38*100,0),0)</f>
        <v>81.25</v>
      </c>
      <c r="R39" s="192" t="str">
        <f>IF(AO39="","",AO39)</f>
        <v/>
      </c>
      <c r="S39" s="192">
        <f t="shared" si="78"/>
        <v>0</v>
      </c>
      <c r="T39" s="208"/>
      <c r="U39" s="167"/>
      <c r="V39" s="167"/>
      <c r="W39" s="167"/>
      <c r="X39" s="167"/>
      <c r="Y39" s="167"/>
      <c r="Z39" s="167"/>
      <c r="AD39" s="107">
        <v>101.94049159120311</v>
      </c>
      <c r="AE39" s="50">
        <v>100.1269035532995</v>
      </c>
      <c r="AF39" s="50">
        <v>100</v>
      </c>
      <c r="AG39" s="50">
        <v>100</v>
      </c>
      <c r="AH39" s="50">
        <v>100</v>
      </c>
      <c r="AI39" s="50">
        <v>100</v>
      </c>
      <c r="AJ39" s="50"/>
      <c r="AK39" s="107">
        <v>101.83006535947712</v>
      </c>
      <c r="AL39" s="50">
        <v>101.02695763799743</v>
      </c>
      <c r="AM39" s="50">
        <v>100.25412960609911</v>
      </c>
      <c r="AN39" s="50"/>
      <c r="AO39" s="192" t="s">
        <v>683</v>
      </c>
    </row>
    <row r="40" spans="1:41" ht="15.75">
      <c r="A40" s="11">
        <v>600270</v>
      </c>
      <c r="B40" s="11">
        <f t="shared" si="12"/>
        <v>630100080</v>
      </c>
      <c r="C40" s="11">
        <v>100080</v>
      </c>
      <c r="D40" s="137">
        <v>36940</v>
      </c>
      <c r="E40" s="99" t="s">
        <v>87</v>
      </c>
      <c r="F40" s="100" t="s">
        <v>104</v>
      </c>
      <c r="G40" s="125">
        <v>36</v>
      </c>
      <c r="H40" s="125">
        <v>33</v>
      </c>
      <c r="I40" s="125">
        <v>42</v>
      </c>
      <c r="J40" s="125">
        <v>42</v>
      </c>
      <c r="K40" s="125">
        <v>42</v>
      </c>
      <c r="L40" s="125">
        <v>42</v>
      </c>
      <c r="M40" s="125">
        <v>42</v>
      </c>
      <c r="N40" s="125">
        <v>36</v>
      </c>
      <c r="O40" s="125">
        <v>36</v>
      </c>
      <c r="P40" s="125">
        <v>33</v>
      </c>
      <c r="Q40" s="125">
        <v>28</v>
      </c>
      <c r="R40" s="125" t="str">
        <f t="shared" ref="R40" si="79">IF(AO40="","",AO40)</f>
        <v/>
      </c>
      <c r="S40" s="125"/>
      <c r="T40" s="209"/>
      <c r="U40" s="175">
        <v>431</v>
      </c>
      <c r="V40" s="175">
        <v>425</v>
      </c>
      <c r="W40" s="175">
        <v>378</v>
      </c>
      <c r="X40" s="175">
        <v>345</v>
      </c>
      <c r="Y40" s="175">
        <v>407</v>
      </c>
      <c r="Z40" s="175">
        <v>520</v>
      </c>
      <c r="AD40" s="125">
        <v>268</v>
      </c>
      <c r="AE40" s="125">
        <v>269</v>
      </c>
      <c r="AF40" s="125">
        <v>269</v>
      </c>
      <c r="AG40" s="125">
        <v>269</v>
      </c>
      <c r="AH40" s="125">
        <v>269</v>
      </c>
      <c r="AI40" s="125">
        <v>269</v>
      </c>
      <c r="AJ40" s="125"/>
      <c r="AK40" s="125">
        <v>268</v>
      </c>
      <c r="AL40" s="125">
        <v>268</v>
      </c>
      <c r="AM40" s="125">
        <v>270</v>
      </c>
      <c r="AN40" s="125"/>
      <c r="AO40" s="125" t="s">
        <v>683</v>
      </c>
    </row>
    <row r="41" spans="1:41" ht="15.75">
      <c r="A41" s="11">
        <v>600280</v>
      </c>
      <c r="B41" s="11">
        <f t="shared" si="12"/>
        <v>630101080</v>
      </c>
      <c r="C41" s="11">
        <v>101080</v>
      </c>
      <c r="D41" s="148"/>
      <c r="E41" s="68" t="s">
        <v>81</v>
      </c>
      <c r="F41" s="78" t="s">
        <v>613</v>
      </c>
      <c r="G41" s="107" t="s">
        <v>587</v>
      </c>
      <c r="H41" s="50">
        <f>IFERROR(IF(G40,H40/G40*100,0),0)</f>
        <v>91.666666666666657</v>
      </c>
      <c r="I41" s="50">
        <f t="shared" ref="I41" si="80">IFERROR(IF(H40,I40/H40*100,0),0)</f>
        <v>127.27272727272727</v>
      </c>
      <c r="J41" s="50">
        <f t="shared" ref="J41" si="81">IFERROR(IF(I40,J40/I40*100,0),0)</f>
        <v>100</v>
      </c>
      <c r="K41" s="50">
        <f t="shared" ref="K41" si="82">IFERROR(IF(J40,K40/J40*100,0),0)</f>
        <v>100</v>
      </c>
      <c r="L41" s="50">
        <f t="shared" ref="L41" si="83">IFERROR(IF(K40,L40/K40*100,0),0)</f>
        <v>100</v>
      </c>
      <c r="M41" s="50">
        <f t="shared" ref="M41" si="84">IFERROR(IF(L40,M40/L40*100,0),0)</f>
        <v>100</v>
      </c>
      <c r="N41" s="107" t="s">
        <v>587</v>
      </c>
      <c r="O41" s="50">
        <f>IFERROR(IF(N40,O40/N40*100,0),0)</f>
        <v>100</v>
      </c>
      <c r="P41" s="50">
        <f t="shared" ref="P41" si="85">IFERROR(IF(O40,P40/O40*100,0),0)</f>
        <v>91.666666666666657</v>
      </c>
      <c r="Q41" s="50">
        <f t="shared" ref="Q41:S41" si="86">IFERROR(IF(P40,Q40/P40*100,0),0)</f>
        <v>84.848484848484844</v>
      </c>
      <c r="R41" s="192" t="str">
        <f>IF(AO41="","",AO41)</f>
        <v/>
      </c>
      <c r="S41" s="192">
        <f t="shared" si="86"/>
        <v>0</v>
      </c>
      <c r="T41" s="208"/>
      <c r="U41" s="167"/>
      <c r="V41" s="167"/>
      <c r="W41" s="167"/>
      <c r="X41" s="167"/>
      <c r="Y41" s="167"/>
      <c r="Z41" s="167"/>
      <c r="AD41" s="107">
        <v>83.229813664596278</v>
      </c>
      <c r="AE41" s="50">
        <v>100.37313432835822</v>
      </c>
      <c r="AF41" s="50">
        <v>100</v>
      </c>
      <c r="AG41" s="50">
        <v>100</v>
      </c>
      <c r="AH41" s="50">
        <v>100</v>
      </c>
      <c r="AI41" s="50">
        <v>100</v>
      </c>
      <c r="AJ41" s="50"/>
      <c r="AK41" s="107">
        <v>78.134110787172006</v>
      </c>
      <c r="AL41" s="50">
        <v>100</v>
      </c>
      <c r="AM41" s="50">
        <v>100.74626865671641</v>
      </c>
      <c r="AN41" s="50"/>
      <c r="AO41" s="192" t="s">
        <v>683</v>
      </c>
    </row>
    <row r="42" spans="1:41" ht="31.5">
      <c r="A42" s="11">
        <v>600290</v>
      </c>
      <c r="B42" s="11">
        <f t="shared" si="12"/>
        <v>630100090</v>
      </c>
      <c r="C42" s="11">
        <v>100090</v>
      </c>
      <c r="D42" s="137">
        <v>36941</v>
      </c>
      <c r="E42" s="102" t="s">
        <v>88</v>
      </c>
      <c r="F42" s="100" t="s">
        <v>104</v>
      </c>
      <c r="G42" s="125">
        <v>0</v>
      </c>
      <c r="H42" s="125">
        <v>0</v>
      </c>
      <c r="I42" s="125">
        <v>0</v>
      </c>
      <c r="J42" s="125">
        <v>0</v>
      </c>
      <c r="K42" s="125">
        <v>0</v>
      </c>
      <c r="L42" s="125">
        <v>0</v>
      </c>
      <c r="M42" s="125">
        <v>0</v>
      </c>
      <c r="N42" s="125">
        <v>0</v>
      </c>
      <c r="O42" s="125">
        <v>0</v>
      </c>
      <c r="P42" s="125">
        <v>0</v>
      </c>
      <c r="Q42" s="125">
        <v>0</v>
      </c>
      <c r="R42" s="125" t="str">
        <f t="shared" ref="R42" si="87">IF(AO42="","",AO42)</f>
        <v/>
      </c>
      <c r="S42" s="125"/>
      <c r="T42" s="209"/>
      <c r="U42" s="175">
        <v>14</v>
      </c>
      <c r="V42" s="175">
        <v>13</v>
      </c>
      <c r="W42" s="175">
        <v>11</v>
      </c>
      <c r="X42" s="175">
        <v>11</v>
      </c>
      <c r="Y42" s="175">
        <v>13</v>
      </c>
      <c r="Z42" s="175">
        <v>13</v>
      </c>
      <c r="AD42" s="125">
        <v>54</v>
      </c>
      <c r="AE42" s="125">
        <v>54</v>
      </c>
      <c r="AF42" s="125">
        <v>74</v>
      </c>
      <c r="AG42" s="125">
        <v>74</v>
      </c>
      <c r="AH42" s="125">
        <v>74</v>
      </c>
      <c r="AI42" s="125">
        <v>74</v>
      </c>
      <c r="AJ42" s="125"/>
      <c r="AK42" s="125">
        <v>41</v>
      </c>
      <c r="AL42" s="125">
        <v>54</v>
      </c>
      <c r="AM42" s="125">
        <v>54</v>
      </c>
      <c r="AN42" s="125"/>
      <c r="AO42" s="125" t="s">
        <v>683</v>
      </c>
    </row>
    <row r="43" spans="1:41" ht="15.75">
      <c r="A43" s="11">
        <v>600300</v>
      </c>
      <c r="B43" s="11">
        <f t="shared" si="12"/>
        <v>630101090</v>
      </c>
      <c r="C43" s="11">
        <v>101090</v>
      </c>
      <c r="D43" s="11"/>
      <c r="E43" s="68" t="s">
        <v>81</v>
      </c>
      <c r="F43" s="78" t="s">
        <v>613</v>
      </c>
      <c r="G43" s="107" t="s">
        <v>587</v>
      </c>
      <c r="H43" s="50">
        <f>IFERROR(IF(G42,H42/G42*100,0),0)</f>
        <v>0</v>
      </c>
      <c r="I43" s="50">
        <f t="shared" ref="I43" si="88">IFERROR(IF(H42,I42/H42*100,0),0)</f>
        <v>0</v>
      </c>
      <c r="J43" s="50">
        <f t="shared" ref="J43" si="89">IFERROR(IF(I42,J42/I42*100,0),0)</f>
        <v>0</v>
      </c>
      <c r="K43" s="50">
        <f t="shared" ref="K43" si="90">IFERROR(IF(J42,K42/J42*100,0),0)</f>
        <v>0</v>
      </c>
      <c r="L43" s="50">
        <f t="shared" ref="L43" si="91">IFERROR(IF(K42,L42/K42*100,0),0)</f>
        <v>0</v>
      </c>
      <c r="M43" s="50">
        <f t="shared" ref="M43" si="92">IFERROR(IF(L42,M42/L42*100,0),0)</f>
        <v>0</v>
      </c>
      <c r="N43" s="107" t="s">
        <v>587</v>
      </c>
      <c r="O43" s="50">
        <f>IFERROR(IF(N42,O42/N42*100,0),0)</f>
        <v>0</v>
      </c>
      <c r="P43" s="50">
        <f t="shared" ref="P43" si="93">IFERROR(IF(O42,P42/O42*100,0),0)</f>
        <v>0</v>
      </c>
      <c r="Q43" s="50">
        <f t="shared" ref="Q43:S43" si="94">IFERROR(IF(P42,Q42/P42*100,0),0)</f>
        <v>0</v>
      </c>
      <c r="R43" s="192" t="str">
        <f>IF(AO43="","",AO43)</f>
        <v/>
      </c>
      <c r="S43" s="192">
        <f t="shared" si="94"/>
        <v>0</v>
      </c>
      <c r="T43" s="208"/>
      <c r="U43" s="167"/>
      <c r="V43" s="167"/>
      <c r="W43" s="167"/>
      <c r="X43" s="167"/>
      <c r="Y43" s="167"/>
      <c r="Z43" s="167"/>
      <c r="AD43" s="107">
        <v>131.70731707317074</v>
      </c>
      <c r="AE43" s="50">
        <v>100</v>
      </c>
      <c r="AF43" s="50">
        <v>137.03703703703704</v>
      </c>
      <c r="AG43" s="50">
        <v>100</v>
      </c>
      <c r="AH43" s="50">
        <v>100</v>
      </c>
      <c r="AI43" s="50">
        <v>100</v>
      </c>
      <c r="AJ43" s="50"/>
      <c r="AK43" s="107">
        <v>91.111111111111114</v>
      </c>
      <c r="AL43" s="50">
        <v>131.70731707317074</v>
      </c>
      <c r="AM43" s="50">
        <v>100</v>
      </c>
      <c r="AN43" s="50"/>
      <c r="AO43" s="192" t="s">
        <v>683</v>
      </c>
    </row>
    <row r="44" spans="1:41" ht="15.75">
      <c r="A44" s="11">
        <v>600310</v>
      </c>
      <c r="B44" s="11">
        <f t="shared" si="12"/>
        <v>630100100</v>
      </c>
      <c r="C44" s="11">
        <v>100100</v>
      </c>
      <c r="D44" s="137">
        <v>36942</v>
      </c>
      <c r="E44" s="99" t="s">
        <v>89</v>
      </c>
      <c r="F44" s="100" t="s">
        <v>104</v>
      </c>
      <c r="G44" s="125">
        <v>0</v>
      </c>
      <c r="H44" s="125">
        <v>0</v>
      </c>
      <c r="I44" s="125">
        <v>0</v>
      </c>
      <c r="J44" s="125">
        <v>0</v>
      </c>
      <c r="K44" s="125">
        <v>0</v>
      </c>
      <c r="L44" s="125">
        <v>0</v>
      </c>
      <c r="M44" s="125">
        <v>0</v>
      </c>
      <c r="N44" s="125">
        <v>0</v>
      </c>
      <c r="O44" s="125">
        <v>0</v>
      </c>
      <c r="P44" s="125">
        <v>0</v>
      </c>
      <c r="Q44" s="125">
        <v>0</v>
      </c>
      <c r="R44" s="125" t="str">
        <f t="shared" ref="R44" si="95">IF(AO44="","",AO44)</f>
        <v/>
      </c>
      <c r="S44" s="125"/>
      <c r="T44" s="209"/>
      <c r="U44" s="175">
        <v>49</v>
      </c>
      <c r="V44" s="175">
        <v>50</v>
      </c>
      <c r="W44" s="175">
        <v>48</v>
      </c>
      <c r="X44" s="175">
        <v>52</v>
      </c>
      <c r="Y44" s="175">
        <v>49</v>
      </c>
      <c r="Z44" s="175">
        <v>48</v>
      </c>
      <c r="AD44" s="125">
        <v>364</v>
      </c>
      <c r="AE44" s="125">
        <v>364</v>
      </c>
      <c r="AF44" s="125">
        <v>364</v>
      </c>
      <c r="AG44" s="125">
        <v>364</v>
      </c>
      <c r="AH44" s="125">
        <v>364</v>
      </c>
      <c r="AI44" s="125">
        <v>364</v>
      </c>
      <c r="AJ44" s="125"/>
      <c r="AK44" s="125">
        <v>369</v>
      </c>
      <c r="AL44" s="125">
        <v>364</v>
      </c>
      <c r="AM44" s="125">
        <v>364</v>
      </c>
      <c r="AN44" s="125"/>
      <c r="AO44" s="125" t="s">
        <v>683</v>
      </c>
    </row>
    <row r="45" spans="1:41" ht="18.75" customHeight="1">
      <c r="A45" s="11">
        <v>600320</v>
      </c>
      <c r="B45" s="11">
        <f t="shared" si="12"/>
        <v>630101100</v>
      </c>
      <c r="C45" s="11">
        <v>101100</v>
      </c>
      <c r="D45" s="148"/>
      <c r="E45" s="68" t="s">
        <v>81</v>
      </c>
      <c r="F45" s="78" t="s">
        <v>613</v>
      </c>
      <c r="G45" s="107" t="s">
        <v>587</v>
      </c>
      <c r="H45" s="50">
        <f>IFERROR(IF(G44,H44/G44*100,0),0)</f>
        <v>0</v>
      </c>
      <c r="I45" s="50">
        <f t="shared" ref="I45" si="96">IFERROR(IF(H44,I44/H44*100,0),0)</f>
        <v>0</v>
      </c>
      <c r="J45" s="50">
        <f t="shared" ref="J45" si="97">IFERROR(IF(I44,J44/I44*100,0),0)</f>
        <v>0</v>
      </c>
      <c r="K45" s="50">
        <f t="shared" ref="K45" si="98">IFERROR(IF(J44,K44/J44*100,0),0)</f>
        <v>0</v>
      </c>
      <c r="L45" s="50">
        <f t="shared" ref="L45" si="99">IFERROR(IF(K44,L44/K44*100,0),0)</f>
        <v>0</v>
      </c>
      <c r="M45" s="50">
        <f t="shared" ref="M45" si="100">IFERROR(IF(L44,M44/L44*100,0),0)</f>
        <v>0</v>
      </c>
      <c r="N45" s="107" t="s">
        <v>587</v>
      </c>
      <c r="O45" s="50">
        <f>IFERROR(IF(N44,O44/N44*100,0),0)</f>
        <v>0</v>
      </c>
      <c r="P45" s="50">
        <f t="shared" ref="P45" si="101">IFERROR(IF(O44,P44/O44*100,0),0)</f>
        <v>0</v>
      </c>
      <c r="Q45" s="50">
        <f t="shared" ref="Q45:S45" si="102">IFERROR(IF(P44,Q44/P44*100,0),0)</f>
        <v>0</v>
      </c>
      <c r="R45" s="192" t="str">
        <f>IF(AO45="","",AO45)</f>
        <v/>
      </c>
      <c r="S45" s="192">
        <f t="shared" si="102"/>
        <v>0</v>
      </c>
      <c r="T45" s="208"/>
      <c r="U45" s="167"/>
      <c r="V45" s="167"/>
      <c r="W45" s="167"/>
      <c r="X45" s="167"/>
      <c r="Y45" s="167"/>
      <c r="Z45" s="167"/>
      <c r="AD45" s="107">
        <v>100.55248618784532</v>
      </c>
      <c r="AE45" s="50">
        <v>100</v>
      </c>
      <c r="AF45" s="50">
        <v>100</v>
      </c>
      <c r="AG45" s="50">
        <v>100</v>
      </c>
      <c r="AH45" s="50">
        <v>100</v>
      </c>
      <c r="AI45" s="50">
        <v>100</v>
      </c>
      <c r="AJ45" s="50"/>
      <c r="AK45" s="107">
        <v>101.0958904109589</v>
      </c>
      <c r="AL45" s="50">
        <v>98.644986449864504</v>
      </c>
      <c r="AM45" s="50">
        <v>100</v>
      </c>
      <c r="AN45" s="50"/>
      <c r="AO45" s="192" t="s">
        <v>683</v>
      </c>
    </row>
    <row r="46" spans="1:41" ht="15.75">
      <c r="A46" s="11">
        <v>600330</v>
      </c>
      <c r="B46" s="11">
        <f t="shared" si="12"/>
        <v>630100110</v>
      </c>
      <c r="C46" s="11">
        <v>100110</v>
      </c>
      <c r="D46" s="137">
        <v>36943</v>
      </c>
      <c r="E46" s="99" t="s">
        <v>90</v>
      </c>
      <c r="F46" s="100" t="s">
        <v>104</v>
      </c>
      <c r="G46" s="125">
        <v>0</v>
      </c>
      <c r="H46" s="125">
        <v>0</v>
      </c>
      <c r="I46" s="125">
        <v>0</v>
      </c>
      <c r="J46" s="125">
        <v>0</v>
      </c>
      <c r="K46" s="125">
        <v>0</v>
      </c>
      <c r="L46" s="125">
        <v>0</v>
      </c>
      <c r="M46" s="125">
        <v>0</v>
      </c>
      <c r="N46" s="125">
        <v>0</v>
      </c>
      <c r="O46" s="125">
        <v>0</v>
      </c>
      <c r="P46" s="125">
        <v>0</v>
      </c>
      <c r="Q46" s="125">
        <v>0</v>
      </c>
      <c r="R46" s="125" t="str">
        <f t="shared" ref="R46" si="103">IF(AO46="","",AO46)</f>
        <v/>
      </c>
      <c r="S46" s="125"/>
      <c r="T46" s="209"/>
      <c r="U46" s="175">
        <v>21</v>
      </c>
      <c r="V46" s="175">
        <v>19</v>
      </c>
      <c r="W46" s="175">
        <v>16</v>
      </c>
      <c r="X46" s="175">
        <v>21</v>
      </c>
      <c r="Y46" s="175">
        <v>21</v>
      </c>
      <c r="Z46" s="175">
        <v>19</v>
      </c>
      <c r="AD46" s="125">
        <v>38</v>
      </c>
      <c r="AE46" s="125">
        <v>36</v>
      </c>
      <c r="AF46" s="125">
        <v>36</v>
      </c>
      <c r="AG46" s="125">
        <v>36</v>
      </c>
      <c r="AH46" s="125">
        <v>36</v>
      </c>
      <c r="AI46" s="125">
        <v>36</v>
      </c>
      <c r="AJ46" s="125"/>
      <c r="AK46" s="125">
        <v>36</v>
      </c>
      <c r="AL46" s="125">
        <v>38</v>
      </c>
      <c r="AM46" s="125">
        <v>39</v>
      </c>
      <c r="AN46" s="125"/>
      <c r="AO46" s="125" t="s">
        <v>683</v>
      </c>
    </row>
    <row r="47" spans="1:41" ht="15.75">
      <c r="A47" s="11">
        <v>600340</v>
      </c>
      <c r="B47" s="11">
        <f t="shared" si="12"/>
        <v>630101110</v>
      </c>
      <c r="C47" s="11">
        <v>101110</v>
      </c>
      <c r="D47" s="148"/>
      <c r="E47" s="68" t="s">
        <v>81</v>
      </c>
      <c r="F47" s="78" t="s">
        <v>613</v>
      </c>
      <c r="G47" s="107" t="s">
        <v>587</v>
      </c>
      <c r="H47" s="50">
        <f>IFERROR(IF(G46,H46/G46*100,0),0)</f>
        <v>0</v>
      </c>
      <c r="I47" s="50">
        <f t="shared" ref="I47" si="104">IFERROR(IF(H46,I46/H46*100,0),0)</f>
        <v>0</v>
      </c>
      <c r="J47" s="50">
        <f t="shared" ref="J47" si="105">IFERROR(IF(I46,J46/I46*100,0),0)</f>
        <v>0</v>
      </c>
      <c r="K47" s="50">
        <f t="shared" ref="K47" si="106">IFERROR(IF(J46,K46/J46*100,0),0)</f>
        <v>0</v>
      </c>
      <c r="L47" s="50">
        <f t="shared" ref="L47" si="107">IFERROR(IF(K46,L46/K46*100,0),0)</f>
        <v>0</v>
      </c>
      <c r="M47" s="50">
        <f t="shared" ref="M47" si="108">IFERROR(IF(L46,M46/L46*100,0),0)</f>
        <v>0</v>
      </c>
      <c r="N47" s="107" t="s">
        <v>587</v>
      </c>
      <c r="O47" s="50">
        <f>IFERROR(IF(N46,O46/N46*100,0),0)</f>
        <v>0</v>
      </c>
      <c r="P47" s="50">
        <f t="shared" ref="P47" si="109">IFERROR(IF(O46,P46/O46*100,0),0)</f>
        <v>0</v>
      </c>
      <c r="Q47" s="50">
        <f t="shared" ref="Q47:S47" si="110">IFERROR(IF(P46,Q46/P46*100,0),0)</f>
        <v>0</v>
      </c>
      <c r="R47" s="192" t="str">
        <f>IF(AO47="","",AO47)</f>
        <v/>
      </c>
      <c r="S47" s="192">
        <f t="shared" si="110"/>
        <v>0</v>
      </c>
      <c r="T47" s="208"/>
      <c r="U47" s="167"/>
      <c r="V47" s="167"/>
      <c r="W47" s="167"/>
      <c r="X47" s="167"/>
      <c r="Y47" s="167"/>
      <c r="Z47" s="167"/>
      <c r="AD47" s="107">
        <v>102.70270270270269</v>
      </c>
      <c r="AE47" s="50">
        <v>94.73684210526315</v>
      </c>
      <c r="AF47" s="50">
        <v>100</v>
      </c>
      <c r="AG47" s="50">
        <v>100</v>
      </c>
      <c r="AH47" s="50">
        <v>100</v>
      </c>
      <c r="AI47" s="50">
        <v>100</v>
      </c>
      <c r="AJ47" s="50"/>
      <c r="AK47" s="107">
        <v>102.85714285714285</v>
      </c>
      <c r="AL47" s="50">
        <v>105.55555555555556</v>
      </c>
      <c r="AM47" s="50">
        <v>102.63157894736842</v>
      </c>
      <c r="AN47" s="50"/>
      <c r="AO47" s="192" t="s">
        <v>683</v>
      </c>
    </row>
    <row r="48" spans="1:41" ht="31.5">
      <c r="A48" s="11">
        <v>600350</v>
      </c>
      <c r="B48" s="11">
        <f>VALUE(CONCATENATE($A$2,$C$4,C48))</f>
        <v>630100120</v>
      </c>
      <c r="C48" s="11">
        <v>100120</v>
      </c>
      <c r="D48" s="137">
        <v>36944</v>
      </c>
      <c r="E48" s="99" t="s">
        <v>7</v>
      </c>
      <c r="F48" s="100" t="s">
        <v>104</v>
      </c>
      <c r="G48" s="125">
        <v>0</v>
      </c>
      <c r="H48" s="125">
        <v>0</v>
      </c>
      <c r="I48" s="125">
        <v>0</v>
      </c>
      <c r="J48" s="125">
        <v>0</v>
      </c>
      <c r="K48" s="125">
        <v>0</v>
      </c>
      <c r="L48" s="125">
        <v>0</v>
      </c>
      <c r="M48" s="125">
        <v>0</v>
      </c>
      <c r="N48" s="125">
        <v>0</v>
      </c>
      <c r="O48" s="125">
        <v>0</v>
      </c>
      <c r="P48" s="125">
        <v>0</v>
      </c>
      <c r="Q48" s="125">
        <v>0</v>
      </c>
      <c r="R48" s="125" t="str">
        <f t="shared" ref="R48" si="111">IF(AO48="","",AO48)</f>
        <v/>
      </c>
      <c r="S48" s="125"/>
      <c r="T48" s="209"/>
      <c r="U48" s="175">
        <v>108</v>
      </c>
      <c r="V48" s="175">
        <v>100</v>
      </c>
      <c r="W48" s="175">
        <v>83</v>
      </c>
      <c r="X48" s="175">
        <v>108</v>
      </c>
      <c r="Y48" s="175">
        <v>103</v>
      </c>
      <c r="Z48" s="175">
        <v>86</v>
      </c>
      <c r="AD48" s="125">
        <v>257</v>
      </c>
      <c r="AE48" s="125">
        <v>261</v>
      </c>
      <c r="AF48" s="125">
        <v>265</v>
      </c>
      <c r="AG48" s="125">
        <v>265</v>
      </c>
      <c r="AH48" s="125">
        <v>265</v>
      </c>
      <c r="AI48" s="125">
        <v>265</v>
      </c>
      <c r="AJ48" s="125"/>
      <c r="AK48" s="125">
        <v>257</v>
      </c>
      <c r="AL48" s="125">
        <v>262</v>
      </c>
      <c r="AM48" s="125">
        <v>262</v>
      </c>
      <c r="AN48" s="125"/>
      <c r="AO48" s="125" t="s">
        <v>683</v>
      </c>
    </row>
    <row r="49" spans="1:41" ht="15.75">
      <c r="A49" s="11">
        <v>600360</v>
      </c>
      <c r="B49" s="11">
        <f t="shared" ref="B49:B114" si="112">VALUE(CONCATENATE($A$2,$C$4,C49))</f>
        <v>630101120</v>
      </c>
      <c r="C49" s="11">
        <v>101120</v>
      </c>
      <c r="D49" s="148"/>
      <c r="E49" s="68" t="s">
        <v>81</v>
      </c>
      <c r="F49" s="78" t="s">
        <v>613</v>
      </c>
      <c r="G49" s="107" t="s">
        <v>587</v>
      </c>
      <c r="H49" s="50">
        <f>IFERROR(IF(G48,H48/G48*100,0),0)</f>
        <v>0</v>
      </c>
      <c r="I49" s="50">
        <f t="shared" ref="I49" si="113">IFERROR(IF(H48,I48/H48*100,0),0)</f>
        <v>0</v>
      </c>
      <c r="J49" s="50">
        <f t="shared" ref="J49" si="114">IFERROR(IF(I48,J48/I48*100,0),0)</f>
        <v>0</v>
      </c>
      <c r="K49" s="50">
        <f t="shared" ref="K49" si="115">IFERROR(IF(J48,K48/J48*100,0),0)</f>
        <v>0</v>
      </c>
      <c r="L49" s="50">
        <f t="shared" ref="L49" si="116">IFERROR(IF(K48,L48/K48*100,0),0)</f>
        <v>0</v>
      </c>
      <c r="M49" s="50">
        <f t="shared" ref="M49" si="117">IFERROR(IF(L48,M48/L48*100,0),0)</f>
        <v>0</v>
      </c>
      <c r="N49" s="107" t="s">
        <v>587</v>
      </c>
      <c r="O49" s="50">
        <f>IFERROR(IF(N48,O48/N48*100,0),0)</f>
        <v>0</v>
      </c>
      <c r="P49" s="50">
        <f t="shared" ref="P49" si="118">IFERROR(IF(O48,P48/O48*100,0),0)</f>
        <v>0</v>
      </c>
      <c r="Q49" s="50">
        <f t="shared" ref="Q49:S49" si="119">IFERROR(IF(P48,Q48/P48*100,0),0)</f>
        <v>0</v>
      </c>
      <c r="R49" s="192" t="str">
        <f>IF(AO49="","",AO49)</f>
        <v/>
      </c>
      <c r="S49" s="192">
        <f t="shared" si="119"/>
        <v>0</v>
      </c>
      <c r="T49" s="208"/>
      <c r="U49" s="167"/>
      <c r="V49" s="167"/>
      <c r="W49" s="167"/>
      <c r="X49" s="167"/>
      <c r="Y49" s="167"/>
      <c r="Z49" s="167"/>
      <c r="AD49" s="107">
        <v>99.612403100775197</v>
      </c>
      <c r="AE49" s="50">
        <v>101.55642023346303</v>
      </c>
      <c r="AF49" s="50">
        <v>101.53256704980842</v>
      </c>
      <c r="AG49" s="50">
        <v>100</v>
      </c>
      <c r="AH49" s="50">
        <v>100</v>
      </c>
      <c r="AI49" s="50">
        <v>100</v>
      </c>
      <c r="AJ49" s="50"/>
      <c r="AK49" s="107">
        <v>100.78431372549019</v>
      </c>
      <c r="AL49" s="50">
        <v>101.94552529182879</v>
      </c>
      <c r="AM49" s="50">
        <v>100</v>
      </c>
      <c r="AN49" s="50"/>
      <c r="AO49" s="192" t="s">
        <v>683</v>
      </c>
    </row>
    <row r="50" spans="1:41" ht="31.5">
      <c r="A50" s="11">
        <v>600370</v>
      </c>
      <c r="B50" s="11">
        <f t="shared" si="112"/>
        <v>630100130</v>
      </c>
      <c r="C50" s="11">
        <v>100130</v>
      </c>
      <c r="D50" s="137">
        <v>36945</v>
      </c>
      <c r="E50" s="102" t="s">
        <v>91</v>
      </c>
      <c r="F50" s="100" t="s">
        <v>104</v>
      </c>
      <c r="G50" s="125">
        <v>0</v>
      </c>
      <c r="H50" s="125">
        <v>0</v>
      </c>
      <c r="I50" s="125">
        <v>0</v>
      </c>
      <c r="J50" s="125">
        <v>0</v>
      </c>
      <c r="K50" s="125">
        <v>0</v>
      </c>
      <c r="L50" s="125">
        <v>0</v>
      </c>
      <c r="M50" s="125">
        <v>0</v>
      </c>
      <c r="N50" s="125">
        <v>0</v>
      </c>
      <c r="O50" s="125">
        <v>0</v>
      </c>
      <c r="P50" s="125">
        <v>0</v>
      </c>
      <c r="Q50" s="125">
        <v>0</v>
      </c>
      <c r="R50" s="125" t="str">
        <f t="shared" ref="R50" si="120">IF(AO50="","",AO50)</f>
        <v/>
      </c>
      <c r="S50" s="125"/>
      <c r="T50" s="209"/>
      <c r="U50" s="175">
        <v>108</v>
      </c>
      <c r="V50" s="175">
        <v>134</v>
      </c>
      <c r="W50" s="175">
        <v>131</v>
      </c>
      <c r="X50" s="175">
        <v>94</v>
      </c>
      <c r="Y50" s="175">
        <v>136</v>
      </c>
      <c r="Z50" s="175">
        <v>125</v>
      </c>
      <c r="AD50" s="125">
        <v>126</v>
      </c>
      <c r="AE50" s="125">
        <v>159</v>
      </c>
      <c r="AF50" s="125">
        <v>138</v>
      </c>
      <c r="AG50" s="125">
        <v>139</v>
      </c>
      <c r="AH50" s="125">
        <v>141</v>
      </c>
      <c r="AI50" s="125">
        <v>141</v>
      </c>
      <c r="AJ50" s="125"/>
      <c r="AK50" s="125">
        <v>111</v>
      </c>
      <c r="AL50" s="125">
        <v>126</v>
      </c>
      <c r="AM50" s="125">
        <v>168</v>
      </c>
      <c r="AN50" s="125"/>
      <c r="AO50" s="125" t="s">
        <v>683</v>
      </c>
    </row>
    <row r="51" spans="1:41" ht="15.75">
      <c r="A51" s="11">
        <v>600380</v>
      </c>
      <c r="B51" s="11">
        <f t="shared" si="112"/>
        <v>630101130</v>
      </c>
      <c r="C51" s="11">
        <v>101130</v>
      </c>
      <c r="D51" s="148"/>
      <c r="E51" s="68" t="s">
        <v>81</v>
      </c>
      <c r="F51" s="78" t="s">
        <v>613</v>
      </c>
      <c r="G51" s="107" t="s">
        <v>587</v>
      </c>
      <c r="H51" s="50">
        <f>IFERROR(IF(G50,H50/G50*100,0),0)</f>
        <v>0</v>
      </c>
      <c r="I51" s="50">
        <f t="shared" ref="I51" si="121">IFERROR(IF(H50,I50/H50*100,0),0)</f>
        <v>0</v>
      </c>
      <c r="J51" s="50">
        <f t="shared" ref="J51" si="122">IFERROR(IF(I50,J50/I50*100,0),0)</f>
        <v>0</v>
      </c>
      <c r="K51" s="50">
        <f t="shared" ref="K51" si="123">IFERROR(IF(J50,K50/J50*100,0),0)</f>
        <v>0</v>
      </c>
      <c r="L51" s="50">
        <f t="shared" ref="L51" si="124">IFERROR(IF(K50,L50/K50*100,0),0)</f>
        <v>0</v>
      </c>
      <c r="M51" s="50">
        <f t="shared" ref="M51" si="125">IFERROR(IF(L50,M50/L50*100,0),0)</f>
        <v>0</v>
      </c>
      <c r="N51" s="107" t="s">
        <v>587</v>
      </c>
      <c r="O51" s="50">
        <f>IFERROR(IF(N50,O50/N50*100,0),0)</f>
        <v>0</v>
      </c>
      <c r="P51" s="50">
        <f t="shared" ref="P51" si="126">IFERROR(IF(O50,P50/O50*100,0),0)</f>
        <v>0</v>
      </c>
      <c r="Q51" s="50">
        <f t="shared" ref="Q51:S51" si="127">IFERROR(IF(P50,Q50/P50*100,0),0)</f>
        <v>0</v>
      </c>
      <c r="R51" s="192" t="str">
        <f>IF(AO51="","",AO51)</f>
        <v/>
      </c>
      <c r="S51" s="192">
        <f t="shared" si="127"/>
        <v>0</v>
      </c>
      <c r="T51" s="208"/>
      <c r="U51" s="167"/>
      <c r="V51" s="167"/>
      <c r="W51" s="167"/>
      <c r="X51" s="167"/>
      <c r="Y51" s="167"/>
      <c r="Z51" s="167"/>
      <c r="AD51" s="107">
        <v>110.5263157894737</v>
      </c>
      <c r="AE51" s="50">
        <v>126.19047619047619</v>
      </c>
      <c r="AF51" s="50">
        <v>86.79245283018868</v>
      </c>
      <c r="AG51" s="50">
        <v>100.72463768115942</v>
      </c>
      <c r="AH51" s="50">
        <v>101.43884892086331</v>
      </c>
      <c r="AI51" s="50">
        <v>100</v>
      </c>
      <c r="AJ51" s="50"/>
      <c r="AK51" s="107">
        <v>86.04651162790698</v>
      </c>
      <c r="AL51" s="50">
        <v>113.51351351351352</v>
      </c>
      <c r="AM51" s="50">
        <v>133.33333333333331</v>
      </c>
      <c r="AN51" s="50"/>
      <c r="AO51" s="192" t="s">
        <v>683</v>
      </c>
    </row>
    <row r="52" spans="1:41" ht="31.5">
      <c r="A52" s="11">
        <v>600390</v>
      </c>
      <c r="B52" s="11">
        <f t="shared" si="112"/>
        <v>630100140</v>
      </c>
      <c r="C52" s="11">
        <v>100140</v>
      </c>
      <c r="D52" s="137">
        <v>36946</v>
      </c>
      <c r="E52" s="99" t="s">
        <v>92</v>
      </c>
      <c r="F52" s="100" t="s">
        <v>104</v>
      </c>
      <c r="G52" s="125">
        <v>0</v>
      </c>
      <c r="H52" s="125">
        <v>0</v>
      </c>
      <c r="I52" s="125">
        <v>0</v>
      </c>
      <c r="J52" s="125">
        <v>0</v>
      </c>
      <c r="K52" s="125">
        <v>0</v>
      </c>
      <c r="L52" s="125">
        <v>0</v>
      </c>
      <c r="M52" s="125">
        <v>0</v>
      </c>
      <c r="N52" s="125">
        <v>0</v>
      </c>
      <c r="O52" s="125">
        <v>0</v>
      </c>
      <c r="P52" s="125">
        <v>0</v>
      </c>
      <c r="Q52" s="125">
        <v>0</v>
      </c>
      <c r="R52" s="125" t="str">
        <f t="shared" ref="R52" si="128">IF(AO52="","",AO52)</f>
        <v/>
      </c>
      <c r="S52" s="125"/>
      <c r="T52" s="209"/>
      <c r="U52" s="175">
        <v>60</v>
      </c>
      <c r="V52" s="175">
        <v>53</v>
      </c>
      <c r="W52" s="175">
        <v>53</v>
      </c>
      <c r="X52" s="175">
        <v>60</v>
      </c>
      <c r="Y52" s="175">
        <v>53</v>
      </c>
      <c r="Z52" s="175">
        <v>53</v>
      </c>
      <c r="AD52" s="125">
        <v>70</v>
      </c>
      <c r="AE52" s="125">
        <v>70</v>
      </c>
      <c r="AF52" s="125">
        <v>70</v>
      </c>
      <c r="AG52" s="125">
        <v>70</v>
      </c>
      <c r="AH52" s="125">
        <v>70</v>
      </c>
      <c r="AI52" s="125">
        <v>70</v>
      </c>
      <c r="AJ52" s="125"/>
      <c r="AK52" s="125">
        <v>69</v>
      </c>
      <c r="AL52" s="125">
        <v>70</v>
      </c>
      <c r="AM52" s="125">
        <v>70</v>
      </c>
      <c r="AN52" s="125"/>
      <c r="AO52" s="125" t="s">
        <v>683</v>
      </c>
    </row>
    <row r="53" spans="1:41" ht="15.75">
      <c r="A53" s="11">
        <v>600400</v>
      </c>
      <c r="B53" s="11">
        <f t="shared" si="112"/>
        <v>630101140</v>
      </c>
      <c r="C53" s="11">
        <v>101140</v>
      </c>
      <c r="D53" s="148"/>
      <c r="E53" s="68" t="s">
        <v>81</v>
      </c>
      <c r="F53" s="78" t="s">
        <v>613</v>
      </c>
      <c r="G53" s="107" t="s">
        <v>587</v>
      </c>
      <c r="H53" s="50">
        <f>IFERROR(IF(G52,H52/G52*100,0),0)</f>
        <v>0</v>
      </c>
      <c r="I53" s="50">
        <f t="shared" ref="I53" si="129">IFERROR(IF(H52,I52/H52*100,0),0)</f>
        <v>0</v>
      </c>
      <c r="J53" s="50">
        <f t="shared" ref="J53" si="130">IFERROR(IF(I52,J52/I52*100,0),0)</f>
        <v>0</v>
      </c>
      <c r="K53" s="50">
        <f t="shared" ref="K53" si="131">IFERROR(IF(J52,K52/J52*100,0),0)</f>
        <v>0</v>
      </c>
      <c r="L53" s="50">
        <f t="shared" ref="L53" si="132">IFERROR(IF(K52,L52/K52*100,0),0)</f>
        <v>0</v>
      </c>
      <c r="M53" s="50">
        <f t="shared" ref="M53" si="133">IFERROR(IF(L52,M52/L52*100,0),0)</f>
        <v>0</v>
      </c>
      <c r="N53" s="107" t="s">
        <v>587</v>
      </c>
      <c r="O53" s="50">
        <f>IFERROR(IF(N52,O52/N52*100,0),0)</f>
        <v>0</v>
      </c>
      <c r="P53" s="50">
        <f t="shared" ref="P53" si="134">IFERROR(IF(O52,P52/O52*100,0),0)</f>
        <v>0</v>
      </c>
      <c r="Q53" s="50">
        <f t="shared" ref="Q53:S53" si="135">IFERROR(IF(P52,Q52/P52*100,0),0)</f>
        <v>0</v>
      </c>
      <c r="R53" s="192" t="str">
        <f>IF(AO53="","",AO53)</f>
        <v/>
      </c>
      <c r="S53" s="192">
        <f t="shared" si="135"/>
        <v>0</v>
      </c>
      <c r="T53" s="208"/>
      <c r="U53" s="167"/>
      <c r="V53" s="167"/>
      <c r="W53" s="167"/>
      <c r="X53" s="167"/>
      <c r="Y53" s="167"/>
      <c r="Z53" s="167"/>
      <c r="AD53" s="107">
        <v>101.44927536231884</v>
      </c>
      <c r="AE53" s="50">
        <v>100</v>
      </c>
      <c r="AF53" s="50">
        <v>100</v>
      </c>
      <c r="AG53" s="50">
        <v>100</v>
      </c>
      <c r="AH53" s="50">
        <v>100</v>
      </c>
      <c r="AI53" s="50">
        <v>100</v>
      </c>
      <c r="AJ53" s="50"/>
      <c r="AK53" s="107">
        <v>100</v>
      </c>
      <c r="AL53" s="50">
        <v>101.44927536231884</v>
      </c>
      <c r="AM53" s="50">
        <v>100</v>
      </c>
      <c r="AN53" s="50"/>
      <c r="AO53" s="192" t="s">
        <v>683</v>
      </c>
    </row>
    <row r="54" spans="1:41" ht="31.5">
      <c r="A54" s="11">
        <v>600410</v>
      </c>
      <c r="B54" s="11">
        <f t="shared" si="112"/>
        <v>630100150</v>
      </c>
      <c r="C54" s="11">
        <v>100150</v>
      </c>
      <c r="D54" s="137">
        <v>36947</v>
      </c>
      <c r="E54" s="99" t="s">
        <v>93</v>
      </c>
      <c r="F54" s="100" t="s">
        <v>104</v>
      </c>
      <c r="G54" s="125">
        <v>0</v>
      </c>
      <c r="H54" s="125">
        <v>0</v>
      </c>
      <c r="I54" s="125">
        <v>0</v>
      </c>
      <c r="J54" s="125">
        <v>0</v>
      </c>
      <c r="K54" s="125">
        <v>0</v>
      </c>
      <c r="L54" s="125">
        <v>0</v>
      </c>
      <c r="M54" s="125">
        <v>0</v>
      </c>
      <c r="N54" s="125">
        <v>0</v>
      </c>
      <c r="O54" s="125">
        <v>0</v>
      </c>
      <c r="P54" s="125">
        <v>0</v>
      </c>
      <c r="Q54" s="125">
        <v>0</v>
      </c>
      <c r="R54" s="125" t="str">
        <f t="shared" ref="R54" si="136">IF(AO54="","",AO54)</f>
        <v/>
      </c>
      <c r="S54" s="125"/>
      <c r="T54" s="209"/>
      <c r="U54" s="175">
        <v>918</v>
      </c>
      <c r="V54" s="175">
        <v>942</v>
      </c>
      <c r="W54" s="175">
        <v>914</v>
      </c>
      <c r="X54" s="175">
        <v>930</v>
      </c>
      <c r="Y54" s="175">
        <v>947</v>
      </c>
      <c r="Z54" s="175">
        <v>932</v>
      </c>
      <c r="AD54" s="125">
        <v>829</v>
      </c>
      <c r="AE54" s="125">
        <v>828</v>
      </c>
      <c r="AF54" s="125">
        <v>828</v>
      </c>
      <c r="AG54" s="125">
        <v>828</v>
      </c>
      <c r="AH54" s="125">
        <v>828</v>
      </c>
      <c r="AI54" s="125">
        <v>828</v>
      </c>
      <c r="AJ54" s="125"/>
      <c r="AK54" s="125">
        <v>811</v>
      </c>
      <c r="AL54" s="125">
        <v>829</v>
      </c>
      <c r="AM54" s="125">
        <v>825</v>
      </c>
      <c r="AN54" s="125"/>
      <c r="AO54" s="125" t="s">
        <v>683</v>
      </c>
    </row>
    <row r="55" spans="1:41" ht="15.75">
      <c r="A55" s="11">
        <v>600420</v>
      </c>
      <c r="B55" s="11">
        <f t="shared" si="112"/>
        <v>630101150</v>
      </c>
      <c r="C55" s="11">
        <v>101150</v>
      </c>
      <c r="D55" s="11"/>
      <c r="E55" s="68" t="s">
        <v>81</v>
      </c>
      <c r="F55" s="78" t="s">
        <v>613</v>
      </c>
      <c r="G55" s="107" t="s">
        <v>587</v>
      </c>
      <c r="H55" s="50">
        <f>IFERROR(IF(G54,H54/G54*100,0),0)</f>
        <v>0</v>
      </c>
      <c r="I55" s="50">
        <f t="shared" ref="I55" si="137">IFERROR(IF(H54,I54/H54*100,0),0)</f>
        <v>0</v>
      </c>
      <c r="J55" s="50">
        <f t="shared" ref="J55" si="138">IFERROR(IF(I54,J54/I54*100,0),0)</f>
        <v>0</v>
      </c>
      <c r="K55" s="50">
        <f t="shared" ref="K55" si="139">IFERROR(IF(J54,K54/J54*100,0),0)</f>
        <v>0</v>
      </c>
      <c r="L55" s="50">
        <f t="shared" ref="L55" si="140">IFERROR(IF(K54,L54/K54*100,0),0)</f>
        <v>0</v>
      </c>
      <c r="M55" s="50">
        <f t="shared" ref="M55" si="141">IFERROR(IF(L54,M54/L54*100,0),0)</f>
        <v>0</v>
      </c>
      <c r="N55" s="107" t="s">
        <v>587</v>
      </c>
      <c r="O55" s="50">
        <f>IFERROR(IF(N54,O54/N54*100,0),0)</f>
        <v>0</v>
      </c>
      <c r="P55" s="50">
        <f t="shared" ref="P55" si="142">IFERROR(IF(O54,P54/O54*100,0),0)</f>
        <v>0</v>
      </c>
      <c r="Q55" s="50">
        <f t="shared" ref="Q55:S55" si="143">IFERROR(IF(P54,Q54/P54*100,0),0)</f>
        <v>0</v>
      </c>
      <c r="R55" s="192" t="str">
        <f>IF(AO55="","",AO55)</f>
        <v/>
      </c>
      <c r="S55" s="192">
        <f t="shared" si="143"/>
        <v>0</v>
      </c>
      <c r="T55" s="208"/>
      <c r="AD55" s="107">
        <v>99.639423076923066</v>
      </c>
      <c r="AE55" s="50">
        <v>99.879372738238843</v>
      </c>
      <c r="AF55" s="50">
        <v>100</v>
      </c>
      <c r="AG55" s="50">
        <v>100</v>
      </c>
      <c r="AH55" s="50">
        <v>100</v>
      </c>
      <c r="AI55" s="50">
        <v>100</v>
      </c>
      <c r="AJ55" s="50"/>
      <c r="AK55" s="107">
        <v>97.125748502994014</v>
      </c>
      <c r="AL55" s="50">
        <v>102.21948212083846</v>
      </c>
      <c r="AM55" s="50">
        <v>99.51749095295537</v>
      </c>
      <c r="AN55" s="50"/>
      <c r="AO55" s="192" t="s">
        <v>683</v>
      </c>
    </row>
    <row r="56" spans="1:41" ht="15.75">
      <c r="A56" s="11">
        <v>600430</v>
      </c>
      <c r="B56" s="11">
        <f t="shared" si="112"/>
        <v>630100160</v>
      </c>
      <c r="C56" s="11">
        <v>100160</v>
      </c>
      <c r="D56" s="137">
        <v>36948</v>
      </c>
      <c r="E56" s="99" t="s">
        <v>94</v>
      </c>
      <c r="F56" s="100" t="s">
        <v>104</v>
      </c>
      <c r="G56" s="125">
        <v>116</v>
      </c>
      <c r="H56" s="125">
        <v>115</v>
      </c>
      <c r="I56" s="229">
        <v>169</v>
      </c>
      <c r="J56" s="229">
        <v>169</v>
      </c>
      <c r="K56" s="229">
        <v>169</v>
      </c>
      <c r="L56" s="229">
        <v>169</v>
      </c>
      <c r="M56" s="229">
        <v>169</v>
      </c>
      <c r="N56" s="229">
        <v>116</v>
      </c>
      <c r="O56" s="229">
        <v>116</v>
      </c>
      <c r="P56" s="229">
        <v>117</v>
      </c>
      <c r="Q56" s="229">
        <v>155</v>
      </c>
      <c r="R56" s="125" t="str">
        <f t="shared" ref="R56" si="144">IF(AO56="","",AO56)</f>
        <v/>
      </c>
      <c r="S56" s="125"/>
      <c r="T56" s="209"/>
      <c r="U56" s="175">
        <v>2058</v>
      </c>
      <c r="V56" s="175">
        <v>2009</v>
      </c>
      <c r="W56" s="175">
        <v>1887</v>
      </c>
      <c r="X56" s="175">
        <v>2096</v>
      </c>
      <c r="Y56" s="175">
        <v>2081</v>
      </c>
      <c r="Z56" s="175">
        <v>1991</v>
      </c>
      <c r="AD56" s="125">
        <v>2476</v>
      </c>
      <c r="AE56" s="125">
        <v>2504</v>
      </c>
      <c r="AF56" s="125">
        <v>2504</v>
      </c>
      <c r="AG56" s="125">
        <v>2507</v>
      </c>
      <c r="AH56" s="125">
        <v>2507</v>
      </c>
      <c r="AI56" s="125">
        <v>2508</v>
      </c>
      <c r="AJ56" s="125"/>
      <c r="AK56" s="125">
        <v>2476</v>
      </c>
      <c r="AL56" s="125">
        <v>2523</v>
      </c>
      <c r="AM56" s="125">
        <v>2515</v>
      </c>
      <c r="AN56" s="125"/>
      <c r="AO56" s="125" t="s">
        <v>683</v>
      </c>
    </row>
    <row r="57" spans="1:41" ht="15.75">
      <c r="A57" s="11">
        <v>600440</v>
      </c>
      <c r="B57" s="11">
        <f t="shared" si="112"/>
        <v>630101160</v>
      </c>
      <c r="C57" s="11">
        <v>101160</v>
      </c>
      <c r="D57" s="148"/>
      <c r="E57" s="68" t="s">
        <v>81</v>
      </c>
      <c r="F57" s="78" t="s">
        <v>613</v>
      </c>
      <c r="G57" s="107" t="s">
        <v>587</v>
      </c>
      <c r="H57" s="50">
        <f>IFERROR(IF(G56,H56/G56*100,0),0)</f>
        <v>99.137931034482762</v>
      </c>
      <c r="I57" s="50">
        <f t="shared" ref="I57" si="145">IFERROR(IF(H56,I56/H56*100,0),0)</f>
        <v>146.95652173913044</v>
      </c>
      <c r="J57" s="50">
        <f t="shared" ref="J57" si="146">IFERROR(IF(I56,J56/I56*100,0),0)</f>
        <v>100</v>
      </c>
      <c r="K57" s="50">
        <f t="shared" ref="K57" si="147">IFERROR(IF(J56,K56/J56*100,0),0)</f>
        <v>100</v>
      </c>
      <c r="L57" s="50">
        <f t="shared" ref="L57" si="148">IFERROR(IF(K56,L56/K56*100,0),0)</f>
        <v>100</v>
      </c>
      <c r="M57" s="50">
        <f t="shared" ref="M57" si="149">IFERROR(IF(L56,M56/L56*100,0),0)</f>
        <v>100</v>
      </c>
      <c r="N57" s="107" t="s">
        <v>587</v>
      </c>
      <c r="O57" s="50">
        <f>IFERROR(IF(N56,O56/N56*100,0),0)</f>
        <v>100</v>
      </c>
      <c r="P57" s="50">
        <f t="shared" ref="P57" si="150">IFERROR(IF(O56,P56/O56*100,0),0)</f>
        <v>100.86206896551724</v>
      </c>
      <c r="Q57" s="50">
        <f t="shared" ref="Q57:S57" si="151">IFERROR(IF(P56,Q56/P56*100,0),0)</f>
        <v>132.47863247863248</v>
      </c>
      <c r="R57" s="192" t="str">
        <f>IF(AO57="","",AO57)</f>
        <v/>
      </c>
      <c r="S57" s="192">
        <f t="shared" si="151"/>
        <v>0</v>
      </c>
      <c r="T57" s="208"/>
      <c r="AD57" s="107">
        <v>100.89649551752242</v>
      </c>
      <c r="AE57" s="50">
        <v>101.13085621970922</v>
      </c>
      <c r="AF57" s="50">
        <v>100</v>
      </c>
      <c r="AG57" s="50">
        <v>100.11980830670926</v>
      </c>
      <c r="AH57" s="50">
        <v>100</v>
      </c>
      <c r="AI57" s="50">
        <v>100.03988831272437</v>
      </c>
      <c r="AJ57" s="50"/>
      <c r="AK57" s="107">
        <v>99.79846835953245</v>
      </c>
      <c r="AL57" s="50">
        <v>101.89822294022616</v>
      </c>
      <c r="AM57" s="50">
        <v>99.682917162108595</v>
      </c>
      <c r="AN57" s="50"/>
      <c r="AO57" s="192" t="s">
        <v>683</v>
      </c>
    </row>
    <row r="58" spans="1:41" ht="31.5">
      <c r="A58" s="11">
        <v>600450</v>
      </c>
      <c r="B58" s="11">
        <f t="shared" si="112"/>
        <v>630100170</v>
      </c>
      <c r="C58" s="11">
        <v>100170</v>
      </c>
      <c r="D58" s="137">
        <v>36949</v>
      </c>
      <c r="E58" s="99" t="s">
        <v>631</v>
      </c>
      <c r="F58" s="100" t="s">
        <v>104</v>
      </c>
      <c r="G58" s="125">
        <v>15</v>
      </c>
      <c r="H58" s="125">
        <v>14</v>
      </c>
      <c r="I58" s="229">
        <v>18</v>
      </c>
      <c r="J58" s="229">
        <v>18</v>
      </c>
      <c r="K58" s="229">
        <v>18</v>
      </c>
      <c r="L58" s="229">
        <v>18</v>
      </c>
      <c r="M58" s="229">
        <v>18</v>
      </c>
      <c r="N58" s="229">
        <v>15</v>
      </c>
      <c r="O58" s="229">
        <v>15</v>
      </c>
      <c r="P58" s="229">
        <v>15</v>
      </c>
      <c r="Q58" s="229">
        <v>0</v>
      </c>
      <c r="R58" s="125" t="str">
        <f t="shared" ref="R58" si="152">IF(AO58="","",AO58)</f>
        <v/>
      </c>
      <c r="S58" s="125"/>
      <c r="T58" s="209"/>
      <c r="U58" s="175">
        <v>1540</v>
      </c>
      <c r="V58" s="175">
        <v>1475</v>
      </c>
      <c r="W58" s="175">
        <v>1443</v>
      </c>
      <c r="X58" s="175">
        <v>1563</v>
      </c>
      <c r="Y58" s="175">
        <v>1515</v>
      </c>
      <c r="Z58" s="175">
        <v>1453</v>
      </c>
      <c r="AD58" s="125">
        <v>1686</v>
      </c>
      <c r="AE58" s="125">
        <v>1680</v>
      </c>
      <c r="AF58" s="125">
        <v>1631</v>
      </c>
      <c r="AG58" s="125">
        <v>1631</v>
      </c>
      <c r="AH58" s="125">
        <v>1631</v>
      </c>
      <c r="AI58" s="125">
        <v>1631</v>
      </c>
      <c r="AJ58" s="125"/>
      <c r="AK58" s="125">
        <v>1691</v>
      </c>
      <c r="AL58" s="125">
        <v>1696</v>
      </c>
      <c r="AM58" s="125">
        <v>1680</v>
      </c>
      <c r="AN58" s="125"/>
      <c r="AO58" s="125" t="s">
        <v>683</v>
      </c>
    </row>
    <row r="59" spans="1:41" ht="15.75">
      <c r="A59" s="11">
        <v>600460</v>
      </c>
      <c r="B59" s="11">
        <f t="shared" si="112"/>
        <v>630101170</v>
      </c>
      <c r="C59" s="11">
        <v>101170</v>
      </c>
      <c r="D59" s="148"/>
      <c r="E59" s="68" t="s">
        <v>81</v>
      </c>
      <c r="F59" s="78" t="s">
        <v>613</v>
      </c>
      <c r="G59" s="107" t="s">
        <v>587</v>
      </c>
      <c r="H59" s="50">
        <f>IFERROR(IF(G58,H58/G58*100,0),0)</f>
        <v>93.333333333333329</v>
      </c>
      <c r="I59" s="50">
        <f t="shared" ref="I59" si="153">IFERROR(IF(H58,I58/H58*100,0),0)</f>
        <v>128.57142857142858</v>
      </c>
      <c r="J59" s="50">
        <f t="shared" ref="J59" si="154">IFERROR(IF(I58,J58/I58*100,0),0)</f>
        <v>100</v>
      </c>
      <c r="K59" s="50">
        <f t="shared" ref="K59" si="155">IFERROR(IF(J58,K58/J58*100,0),0)</f>
        <v>100</v>
      </c>
      <c r="L59" s="50">
        <f t="shared" ref="L59" si="156">IFERROR(IF(K58,L58/K58*100,0),0)</f>
        <v>100</v>
      </c>
      <c r="M59" s="50">
        <f t="shared" ref="M59" si="157">IFERROR(IF(L58,M58/L58*100,0),0)</f>
        <v>100</v>
      </c>
      <c r="N59" s="107" t="s">
        <v>587</v>
      </c>
      <c r="O59" s="50">
        <f>IFERROR(IF(N58,O58/N58*100,0),0)</f>
        <v>100</v>
      </c>
      <c r="P59" s="50">
        <f t="shared" ref="P59" si="158">IFERROR(IF(O58,P58/O58*100,0),0)</f>
        <v>100</v>
      </c>
      <c r="Q59" s="50">
        <f t="shared" ref="Q59:S59" si="159">IFERROR(IF(P58,Q58/P58*100,0),0)</f>
        <v>0</v>
      </c>
      <c r="R59" s="192" t="str">
        <f>IF(AO59="","",AO59)</f>
        <v/>
      </c>
      <c r="S59" s="192">
        <f t="shared" si="159"/>
        <v>0</v>
      </c>
      <c r="T59" s="208"/>
      <c r="AD59" s="107">
        <v>98.080279232111693</v>
      </c>
      <c r="AE59" s="50">
        <v>99.644128113879006</v>
      </c>
      <c r="AF59" s="50">
        <v>97.083333333333329</v>
      </c>
      <c r="AG59" s="50">
        <v>100</v>
      </c>
      <c r="AH59" s="50">
        <v>100</v>
      </c>
      <c r="AI59" s="50">
        <v>100</v>
      </c>
      <c r="AJ59" s="50"/>
      <c r="AK59" s="107">
        <v>97.632794457274827</v>
      </c>
      <c r="AL59" s="50">
        <v>100.29568302779421</v>
      </c>
      <c r="AM59" s="50">
        <v>99.056603773584911</v>
      </c>
      <c r="AN59" s="50"/>
      <c r="AO59" s="192" t="s">
        <v>683</v>
      </c>
    </row>
    <row r="60" spans="1:41" ht="31.5">
      <c r="A60" s="11">
        <v>600470</v>
      </c>
      <c r="B60" s="11">
        <f t="shared" si="112"/>
        <v>630100180</v>
      </c>
      <c r="C60" s="11">
        <v>100180</v>
      </c>
      <c r="D60" s="137">
        <v>36950</v>
      </c>
      <c r="E60" s="99" t="s">
        <v>96</v>
      </c>
      <c r="F60" s="100" t="s">
        <v>104</v>
      </c>
      <c r="G60" s="125">
        <v>2</v>
      </c>
      <c r="H60" s="125">
        <v>2</v>
      </c>
      <c r="I60" s="125">
        <v>10</v>
      </c>
      <c r="J60" s="125">
        <v>10</v>
      </c>
      <c r="K60" s="125">
        <v>10</v>
      </c>
      <c r="L60" s="125">
        <v>10</v>
      </c>
      <c r="M60" s="125">
        <v>10</v>
      </c>
      <c r="N60" s="125">
        <v>2</v>
      </c>
      <c r="O60" s="125">
        <v>2</v>
      </c>
      <c r="P60" s="125">
        <v>2</v>
      </c>
      <c r="Q60" s="125">
        <v>2</v>
      </c>
      <c r="R60" s="125" t="str">
        <f t="shared" ref="R60" si="160">IF(AO60="","",AO60)</f>
        <v/>
      </c>
      <c r="S60" s="125"/>
      <c r="T60" s="209"/>
      <c r="U60" s="175">
        <v>296</v>
      </c>
      <c r="V60" s="175">
        <v>294</v>
      </c>
      <c r="W60" s="175">
        <v>285</v>
      </c>
      <c r="X60" s="175">
        <v>298</v>
      </c>
      <c r="Y60" s="175">
        <v>294</v>
      </c>
      <c r="Z60" s="175">
        <v>282</v>
      </c>
      <c r="AD60" s="125">
        <v>209</v>
      </c>
      <c r="AE60" s="125">
        <v>218</v>
      </c>
      <c r="AF60" s="125">
        <v>228</v>
      </c>
      <c r="AG60" s="125">
        <v>228</v>
      </c>
      <c r="AH60" s="125">
        <v>228</v>
      </c>
      <c r="AI60" s="125">
        <v>228</v>
      </c>
      <c r="AJ60" s="125"/>
      <c r="AK60" s="125">
        <v>216</v>
      </c>
      <c r="AL60" s="125">
        <v>229</v>
      </c>
      <c r="AM60" s="125">
        <v>234</v>
      </c>
      <c r="AN60" s="125"/>
      <c r="AO60" s="125" t="s">
        <v>683</v>
      </c>
    </row>
    <row r="61" spans="1:41" ht="15.75">
      <c r="A61" s="11">
        <v>600480</v>
      </c>
      <c r="B61" s="11">
        <f t="shared" si="112"/>
        <v>630101180</v>
      </c>
      <c r="C61" s="11">
        <v>101180</v>
      </c>
      <c r="D61" s="148"/>
      <c r="E61" s="68" t="s">
        <v>81</v>
      </c>
      <c r="F61" s="78" t="s">
        <v>613</v>
      </c>
      <c r="G61" s="107" t="s">
        <v>587</v>
      </c>
      <c r="H61" s="50">
        <f>IFERROR(IF(G60,H60/G60*100,0),0)</f>
        <v>100</v>
      </c>
      <c r="I61" s="50">
        <f t="shared" ref="I61" si="161">IFERROR(IF(H60,I60/H60*100,0),0)</f>
        <v>500</v>
      </c>
      <c r="J61" s="50">
        <f t="shared" ref="J61" si="162">IFERROR(IF(I60,J60/I60*100,0),0)</f>
        <v>100</v>
      </c>
      <c r="K61" s="50">
        <f t="shared" ref="K61" si="163">IFERROR(IF(J60,K60/J60*100,0),0)</f>
        <v>100</v>
      </c>
      <c r="L61" s="50">
        <f t="shared" ref="L61" si="164">IFERROR(IF(K60,L60/K60*100,0),0)</f>
        <v>100</v>
      </c>
      <c r="M61" s="50">
        <f t="shared" ref="M61" si="165">IFERROR(IF(L60,M60/L60*100,0),0)</f>
        <v>100</v>
      </c>
      <c r="N61" s="107" t="s">
        <v>587</v>
      </c>
      <c r="O61" s="50">
        <f>IFERROR(IF(N60,O60/N60*100,0),0)</f>
        <v>100</v>
      </c>
      <c r="P61" s="50">
        <f t="shared" ref="P61" si="166">IFERROR(IF(O60,P60/O60*100,0),0)</f>
        <v>100</v>
      </c>
      <c r="Q61" s="50">
        <f t="shared" ref="Q61" si="167">IFERROR(IF(P60,Q60/P60*100,0),0)</f>
        <v>100</v>
      </c>
      <c r="R61" s="192" t="str">
        <f>IF(AO61="","",AO61)</f>
        <v/>
      </c>
      <c r="S61" s="192">
        <f>IFERROR(IF(R60,S60/R60*100,0),0)</f>
        <v>0</v>
      </c>
      <c r="T61" s="208"/>
      <c r="AD61" s="107">
        <v>97.663551401869171</v>
      </c>
      <c r="AE61" s="50">
        <v>104.30622009569377</v>
      </c>
      <c r="AF61" s="50">
        <v>104.58715596330275</v>
      </c>
      <c r="AG61" s="50">
        <v>100</v>
      </c>
      <c r="AH61" s="50">
        <v>100</v>
      </c>
      <c r="AI61" s="50">
        <v>100</v>
      </c>
      <c r="AJ61" s="50"/>
      <c r="AK61" s="107">
        <v>101.40845070422534</v>
      </c>
      <c r="AL61" s="50">
        <v>106.0185185185185</v>
      </c>
      <c r="AM61" s="50">
        <v>102.18340611353712</v>
      </c>
      <c r="AN61" s="50"/>
      <c r="AO61" s="192" t="s">
        <v>683</v>
      </c>
    </row>
    <row r="62" spans="1:41" ht="15.75">
      <c r="A62" s="11">
        <v>600490</v>
      </c>
      <c r="B62" s="11">
        <f t="shared" ref="B62:B63" si="168">VALUE(CONCATENATE($A$2,$C$4,C62))</f>
        <v>630100185</v>
      </c>
      <c r="C62" s="11">
        <v>100185</v>
      </c>
      <c r="D62" s="137">
        <v>36951</v>
      </c>
      <c r="E62" s="99" t="s">
        <v>632</v>
      </c>
      <c r="F62" s="100" t="s">
        <v>104</v>
      </c>
      <c r="G62" s="125">
        <f>IF(AD62="","",AD62)</f>
        <v>0</v>
      </c>
      <c r="H62" s="125">
        <v>0</v>
      </c>
      <c r="I62" s="125">
        <v>0</v>
      </c>
      <c r="J62" s="125" t="str">
        <f t="shared" ref="J62" si="169">IF(AG62="","",AG62)</f>
        <v/>
      </c>
      <c r="K62" s="125">
        <v>0</v>
      </c>
      <c r="L62" s="125">
        <v>0</v>
      </c>
      <c r="M62" s="125">
        <v>0</v>
      </c>
      <c r="N62" s="125">
        <f t="shared" ref="N62" si="170">IF(AK62="","",AK62)</f>
        <v>0</v>
      </c>
      <c r="O62" s="125">
        <f t="shared" ref="O62" si="171">IF(AL62="","",AL62)</f>
        <v>0</v>
      </c>
      <c r="P62" s="125">
        <v>0</v>
      </c>
      <c r="Q62" s="125">
        <v>0</v>
      </c>
      <c r="R62" s="125" t="str">
        <f t="shared" ref="R62" si="172">IF(AO62="","",AO62)</f>
        <v/>
      </c>
      <c r="S62" s="125"/>
      <c r="T62" s="209"/>
      <c r="U62" s="175">
        <v>0</v>
      </c>
      <c r="V62" s="175">
        <v>6</v>
      </c>
      <c r="W62" s="175">
        <v>0</v>
      </c>
      <c r="X62" s="175">
        <v>0</v>
      </c>
      <c r="Y62" s="175">
        <v>0</v>
      </c>
      <c r="Z62" s="175">
        <v>0</v>
      </c>
      <c r="AD62" s="125">
        <v>0</v>
      </c>
      <c r="AE62" s="125">
        <v>6</v>
      </c>
      <c r="AF62" s="125" t="s">
        <v>683</v>
      </c>
      <c r="AG62" s="125" t="s">
        <v>683</v>
      </c>
      <c r="AH62" s="125" t="s">
        <v>683</v>
      </c>
      <c r="AI62" s="125" t="s">
        <v>683</v>
      </c>
      <c r="AJ62" s="125"/>
      <c r="AK62" s="125">
        <v>0</v>
      </c>
      <c r="AL62" s="125">
        <v>0</v>
      </c>
      <c r="AM62" s="125" t="s">
        <v>683</v>
      </c>
      <c r="AN62" s="125"/>
      <c r="AO62" s="125" t="s">
        <v>683</v>
      </c>
    </row>
    <row r="63" spans="1:41" ht="15.75">
      <c r="A63" s="11">
        <v>600500</v>
      </c>
      <c r="B63" s="11">
        <f t="shared" si="168"/>
        <v>630101185</v>
      </c>
      <c r="C63" s="11">
        <v>101185</v>
      </c>
      <c r="D63" s="148"/>
      <c r="E63" s="68" t="s">
        <v>81</v>
      </c>
      <c r="F63" s="78" t="s">
        <v>613</v>
      </c>
      <c r="G63" s="107" t="s">
        <v>587</v>
      </c>
      <c r="H63" s="50">
        <f>IFERROR(IF(G62,H62/G62*100,0),0)</f>
        <v>0</v>
      </c>
      <c r="I63" s="50">
        <f t="shared" ref="I63" si="173">IFERROR(IF(H62,I62/H62*100,0),0)</f>
        <v>0</v>
      </c>
      <c r="J63" s="50">
        <f t="shared" ref="J63" si="174">IFERROR(IF(I62,J62/I62*100,0),0)</f>
        <v>0</v>
      </c>
      <c r="K63" s="50">
        <f t="shared" ref="K63" si="175">IFERROR(IF(J62,K62/J62*100,0),0)</f>
        <v>0</v>
      </c>
      <c r="L63" s="50">
        <f t="shared" ref="L63" si="176">IFERROR(IF(K62,L62/K62*100,0),0)</f>
        <v>0</v>
      </c>
      <c r="M63" s="50">
        <f t="shared" ref="M63" si="177">IFERROR(IF(L62,M62/L62*100,0),0)</f>
        <v>0</v>
      </c>
      <c r="N63" s="107" t="s">
        <v>587</v>
      </c>
      <c r="O63" s="50">
        <f>IFERROR(IF(N62,O62/N62*100,0),0)</f>
        <v>0</v>
      </c>
      <c r="P63" s="50">
        <f t="shared" ref="P63" si="178">IFERROR(IF(O62,P62/O62*100,0),0)</f>
        <v>0</v>
      </c>
      <c r="Q63" s="50">
        <f t="shared" ref="Q63" si="179">IFERROR(IF(P62,Q62/P62*100,0),0)</f>
        <v>0</v>
      </c>
      <c r="R63" s="192" t="str">
        <f>IF(AO63="","",AO63)</f>
        <v/>
      </c>
      <c r="S63" s="192">
        <f>IFERROR(IF(R62,S62/R62*100,0),0)</f>
        <v>0</v>
      </c>
      <c r="T63" s="208"/>
      <c r="AD63" s="107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/>
      <c r="AK63" s="107">
        <v>0</v>
      </c>
      <c r="AL63" s="50">
        <v>0</v>
      </c>
      <c r="AM63" s="50">
        <v>0</v>
      </c>
      <c r="AN63" s="50"/>
      <c r="AO63" s="192" t="s">
        <v>683</v>
      </c>
    </row>
    <row r="64" spans="1:41" ht="47.25">
      <c r="A64" s="11">
        <v>600510</v>
      </c>
      <c r="B64" s="11">
        <f t="shared" si="112"/>
        <v>630100190</v>
      </c>
      <c r="C64" s="11">
        <v>100190</v>
      </c>
      <c r="D64" s="137">
        <v>36961</v>
      </c>
      <c r="E64" s="122" t="s">
        <v>634</v>
      </c>
      <c r="F64" s="103" t="s">
        <v>104</v>
      </c>
      <c r="G64" s="125">
        <v>133</v>
      </c>
      <c r="H64" s="125">
        <v>131</v>
      </c>
      <c r="I64" s="125">
        <v>145</v>
      </c>
      <c r="J64" s="125">
        <v>145</v>
      </c>
      <c r="K64" s="125">
        <v>145</v>
      </c>
      <c r="L64" s="125">
        <v>145</v>
      </c>
      <c r="M64" s="125">
        <v>145</v>
      </c>
      <c r="N64" s="125">
        <v>133</v>
      </c>
      <c r="O64" s="125">
        <v>133</v>
      </c>
      <c r="P64" s="125">
        <v>133</v>
      </c>
      <c r="Q64" s="125">
        <v>0</v>
      </c>
      <c r="R64" s="125" t="str">
        <f t="shared" ref="R64" si="180">IF(AO64="","",AO64)</f>
        <v/>
      </c>
      <c r="S64" s="125"/>
      <c r="T64" s="209"/>
      <c r="U64" s="175">
        <v>3900</v>
      </c>
      <c r="V64" s="175">
        <v>3804</v>
      </c>
      <c r="W64" s="175">
        <v>2973</v>
      </c>
      <c r="AD64" s="125">
        <v>4546</v>
      </c>
      <c r="AE64" s="125">
        <v>4546</v>
      </c>
      <c r="AF64" s="125">
        <v>4546</v>
      </c>
      <c r="AG64" s="125">
        <v>4546</v>
      </c>
      <c r="AH64" s="125">
        <v>4546</v>
      </c>
      <c r="AI64" s="125">
        <v>4546</v>
      </c>
      <c r="AJ64" s="125"/>
      <c r="AK64" s="125">
        <v>4607</v>
      </c>
      <c r="AL64" s="125">
        <v>4546</v>
      </c>
      <c r="AM64" s="125">
        <v>4546</v>
      </c>
      <c r="AN64" s="125"/>
      <c r="AO64" s="125" t="s">
        <v>683</v>
      </c>
    </row>
    <row r="65" spans="1:62" ht="15.75">
      <c r="A65" s="11">
        <v>600520</v>
      </c>
      <c r="B65" s="11">
        <f t="shared" si="112"/>
        <v>630101190</v>
      </c>
      <c r="C65" s="11">
        <v>101190</v>
      </c>
      <c r="D65" s="148"/>
      <c r="E65" s="68" t="s">
        <v>81</v>
      </c>
      <c r="F65" s="78" t="s">
        <v>613</v>
      </c>
      <c r="G65" s="107" t="s">
        <v>587</v>
      </c>
      <c r="H65" s="50">
        <f>IFERROR(IF(G64,H64/G64*100,0),0)</f>
        <v>98.496240601503757</v>
      </c>
      <c r="I65" s="50">
        <f t="shared" ref="I65" si="181">IFERROR(IF(H64,I64/H64*100,0),0)</f>
        <v>110.68702290076335</v>
      </c>
      <c r="J65" s="50">
        <f t="shared" ref="J65" si="182">IFERROR(IF(I64,J64/I64*100,0),0)</f>
        <v>100</v>
      </c>
      <c r="K65" s="50">
        <f t="shared" ref="K65" si="183">IFERROR(IF(J64,K64/J64*100,0),0)</f>
        <v>100</v>
      </c>
      <c r="L65" s="50">
        <f t="shared" ref="L65" si="184">IFERROR(IF(K64,L64/K64*100,0),0)</f>
        <v>100</v>
      </c>
      <c r="M65" s="50">
        <f t="shared" ref="M65" si="185">IFERROR(IF(L64,M64/L64*100,0),0)</f>
        <v>100</v>
      </c>
      <c r="N65" s="107" t="s">
        <v>587</v>
      </c>
      <c r="O65" s="50">
        <f>IFERROR(IF(N64,O64/N64*100,0),0)</f>
        <v>100</v>
      </c>
      <c r="P65" s="50">
        <f t="shared" ref="P65" si="186">IFERROR(IF(O64,P64/O64*100,0),0)</f>
        <v>100</v>
      </c>
      <c r="Q65" s="50">
        <f t="shared" ref="Q65:S65" si="187">IFERROR(IF(P64,Q64/P64*100,0),0)</f>
        <v>0</v>
      </c>
      <c r="R65" s="192" t="str">
        <f>IF(AO65="","",AO65)</f>
        <v/>
      </c>
      <c r="S65" s="192">
        <f t="shared" si="187"/>
        <v>0</v>
      </c>
      <c r="T65" s="208"/>
      <c r="AD65" s="107">
        <v>99.19266855771329</v>
      </c>
      <c r="AE65" s="50">
        <v>100</v>
      </c>
      <c r="AF65" s="50">
        <v>100</v>
      </c>
      <c r="AG65" s="50">
        <v>100</v>
      </c>
      <c r="AH65" s="50">
        <v>100</v>
      </c>
      <c r="AI65" s="50">
        <v>100</v>
      </c>
      <c r="AJ65" s="50"/>
      <c r="AK65" s="107">
        <v>100.26115342763873</v>
      </c>
      <c r="AL65" s="50">
        <v>98.675927935749939</v>
      </c>
      <c r="AM65" s="50">
        <v>100</v>
      </c>
      <c r="AN65" s="50"/>
      <c r="AO65" s="192" t="s">
        <v>683</v>
      </c>
    </row>
    <row r="66" spans="1:62" ht="31.5">
      <c r="A66" s="11">
        <v>600530</v>
      </c>
      <c r="B66" s="11">
        <f t="shared" si="112"/>
        <v>630100200</v>
      </c>
      <c r="C66" s="11">
        <v>100200</v>
      </c>
      <c r="D66" s="198">
        <v>36921</v>
      </c>
      <c r="E66" s="122" t="s">
        <v>97</v>
      </c>
      <c r="F66" s="108" t="s">
        <v>104</v>
      </c>
      <c r="G66" s="125">
        <v>15</v>
      </c>
      <c r="H66" s="125">
        <v>12</v>
      </c>
      <c r="I66" s="125">
        <v>12</v>
      </c>
      <c r="J66" s="125">
        <v>12</v>
      </c>
      <c r="K66" s="125">
        <v>12</v>
      </c>
      <c r="L66" s="125">
        <v>12</v>
      </c>
      <c r="M66" s="125">
        <v>12</v>
      </c>
      <c r="N66" s="125">
        <v>12</v>
      </c>
      <c r="O66" s="125">
        <v>12</v>
      </c>
      <c r="P66" s="125">
        <v>12</v>
      </c>
      <c r="Q66" s="125">
        <v>0</v>
      </c>
      <c r="R66" s="125" t="str">
        <f t="shared" ref="R66" si="188">IF(AO66="","",AO66)</f>
        <v/>
      </c>
      <c r="S66" s="125"/>
      <c r="T66" s="211"/>
      <c r="AD66" s="125">
        <v>406</v>
      </c>
      <c r="AE66" s="125">
        <v>406</v>
      </c>
      <c r="AF66" s="125">
        <v>406</v>
      </c>
      <c r="AG66" s="125">
        <v>406</v>
      </c>
      <c r="AH66" s="125">
        <v>406</v>
      </c>
      <c r="AI66" s="125">
        <v>406</v>
      </c>
      <c r="AJ66" s="125"/>
      <c r="AK66" s="125">
        <v>406</v>
      </c>
      <c r="AL66" s="125">
        <v>406</v>
      </c>
      <c r="AM66" s="125">
        <v>406</v>
      </c>
      <c r="AN66" s="125"/>
      <c r="AO66" s="125" t="s">
        <v>683</v>
      </c>
    </row>
    <row r="67" spans="1:62" ht="15.75">
      <c r="A67" s="11">
        <v>600540</v>
      </c>
      <c r="B67" s="11">
        <f t="shared" si="112"/>
        <v>630101200</v>
      </c>
      <c r="C67" s="11">
        <v>101200</v>
      </c>
      <c r="D67" s="148"/>
      <c r="E67" s="68" t="s">
        <v>81</v>
      </c>
      <c r="F67" s="78" t="s">
        <v>613</v>
      </c>
      <c r="G67" s="107" t="s">
        <v>587</v>
      </c>
      <c r="H67" s="50">
        <f>IFERROR(IF(G66,H66/G66*100,0),0)</f>
        <v>80</v>
      </c>
      <c r="I67" s="50">
        <f t="shared" ref="I67" si="189">IFERROR(IF(H66,I66/H66*100,0),0)</f>
        <v>100</v>
      </c>
      <c r="J67" s="50">
        <f t="shared" ref="J67" si="190">IFERROR(IF(I66,J66/I66*100,0),0)</f>
        <v>100</v>
      </c>
      <c r="K67" s="50">
        <f t="shared" ref="K67" si="191">IFERROR(IF(J66,K66/J66*100,0),0)</f>
        <v>100</v>
      </c>
      <c r="L67" s="50">
        <f t="shared" ref="L67" si="192">IFERROR(IF(K66,L66/K66*100,0),0)</f>
        <v>100</v>
      </c>
      <c r="M67" s="50">
        <f t="shared" ref="M67" si="193">IFERROR(IF(L66,M66/L66*100,0),0)</f>
        <v>100</v>
      </c>
      <c r="N67" s="107" t="s">
        <v>587</v>
      </c>
      <c r="O67" s="50">
        <f>IFERROR(IF(N66,O66/N66*100,0),0)</f>
        <v>100</v>
      </c>
      <c r="P67" s="50">
        <f t="shared" ref="P67" si="194">IFERROR(IF(O66,P66/O66*100,0),0)</f>
        <v>100</v>
      </c>
      <c r="Q67" s="50">
        <f t="shared" ref="Q67" si="195">IFERROR(IF(P66,Q66/P66*100,0),0)</f>
        <v>0</v>
      </c>
      <c r="R67" s="192" t="str">
        <f>IF(AO67="","",AO67)</f>
        <v/>
      </c>
      <c r="S67" s="192">
        <f>IFERROR(IF(R66,S66/R66*100,0),0)</f>
        <v>0</v>
      </c>
      <c r="T67" s="208"/>
      <c r="AD67" s="107">
        <v>100</v>
      </c>
      <c r="AE67" s="50">
        <v>100</v>
      </c>
      <c r="AF67" s="50">
        <v>100</v>
      </c>
      <c r="AG67" s="50">
        <v>100</v>
      </c>
      <c r="AH67" s="50">
        <v>100</v>
      </c>
      <c r="AI67" s="50">
        <v>100</v>
      </c>
      <c r="AJ67" s="50"/>
      <c r="AK67" s="107">
        <v>96.437054631828971</v>
      </c>
      <c r="AL67" s="50">
        <v>100</v>
      </c>
      <c r="AM67" s="50">
        <v>100</v>
      </c>
      <c r="AN67" s="50"/>
      <c r="AO67" s="192" t="s">
        <v>683</v>
      </c>
    </row>
    <row r="68" spans="1:62" ht="39">
      <c r="A68" s="11">
        <v>600550</v>
      </c>
      <c r="B68" s="11">
        <f t="shared" si="112"/>
        <v>630200000</v>
      </c>
      <c r="C68" s="11">
        <v>200000</v>
      </c>
      <c r="D68" s="137">
        <v>36967</v>
      </c>
      <c r="E68" s="104" t="s">
        <v>98</v>
      </c>
      <c r="F68" s="24" t="s">
        <v>105</v>
      </c>
      <c r="G68" s="123">
        <v>27063.9</v>
      </c>
      <c r="H68" s="123">
        <v>31891.200000000001</v>
      </c>
      <c r="I68" s="123">
        <v>33341.800000000003</v>
      </c>
      <c r="J68" s="130">
        <v>34252.6</v>
      </c>
      <c r="K68" s="126">
        <f t="shared" ref="K68:M68" si="196">IF(K14,K122/K14/12*1000,0)</f>
        <v>34998.299256505576</v>
      </c>
      <c r="L68" s="126">
        <f t="shared" si="196"/>
        <v>35689.200743494424</v>
      </c>
      <c r="M68" s="126">
        <f t="shared" si="196"/>
        <v>36236.301115241637</v>
      </c>
      <c r="N68" s="123">
        <v>26100.09</v>
      </c>
      <c r="O68" s="123">
        <v>28412.06</v>
      </c>
      <c r="P68" s="123">
        <v>32465.3</v>
      </c>
      <c r="Q68" s="130">
        <f>IF(Q14,Q122/Q14/3*1000,0)</f>
        <v>0</v>
      </c>
      <c r="R68" s="130">
        <f>IF(R14,R122/R14/2*1000,0)</f>
        <v>0</v>
      </c>
      <c r="S68" s="130">
        <f>IF(S14,S122/S14/2*1000,0)</f>
        <v>0</v>
      </c>
      <c r="T68" s="212"/>
      <c r="U68" s="175">
        <v>40487.199999999997</v>
      </c>
      <c r="V68" s="175">
        <v>48313.1</v>
      </c>
      <c r="W68" s="175">
        <v>58025.9</v>
      </c>
      <c r="X68" s="175">
        <v>36261.4</v>
      </c>
      <c r="Y68" s="175">
        <v>44173.4</v>
      </c>
      <c r="Z68" s="175">
        <v>51838</v>
      </c>
      <c r="AA68" s="242" t="s">
        <v>138</v>
      </c>
      <c r="AB68" s="243"/>
      <c r="AC68" s="176"/>
      <c r="AD68" s="123">
        <v>38606.550000000003</v>
      </c>
      <c r="AE68" s="123">
        <v>45710.6</v>
      </c>
      <c r="AF68" s="123">
        <v>48723.447573731137</v>
      </c>
      <c r="AG68" s="130">
        <v>51078.037082909897</v>
      </c>
      <c r="AH68" s="126">
        <v>53477.830163761217</v>
      </c>
      <c r="AI68" s="126">
        <v>55883.615209269927</v>
      </c>
      <c r="AJ68" s="126"/>
      <c r="AK68" s="123">
        <v>34693.269999999997</v>
      </c>
      <c r="AL68" s="123">
        <v>41189.410000000003</v>
      </c>
      <c r="AM68" s="123">
        <v>46306.8</v>
      </c>
      <c r="AN68" s="130"/>
      <c r="AO68" s="130" t="s">
        <v>683</v>
      </c>
    </row>
    <row r="69" spans="1:62" ht="15.75">
      <c r="A69" s="11">
        <v>600560</v>
      </c>
      <c r="B69" s="11">
        <f t="shared" si="112"/>
        <v>630201000</v>
      </c>
      <c r="C69" s="11">
        <v>201000</v>
      </c>
      <c r="D69" s="148"/>
      <c r="E69" s="69" t="s">
        <v>81</v>
      </c>
      <c r="F69" s="78" t="s">
        <v>613</v>
      </c>
      <c r="G69" s="107" t="s">
        <v>587</v>
      </c>
      <c r="H69" s="50">
        <f>IFERROR(IF(G68,H68/G68*100,0),0)</f>
        <v>117.83667542371941</v>
      </c>
      <c r="I69" s="50">
        <f t="shared" ref="I69" si="197">IFERROR(IF(H68,I68/H68*100,0),0)</f>
        <v>104.5485902067028</v>
      </c>
      <c r="J69" s="50">
        <f t="shared" ref="J69" si="198">IFERROR(IF(I68,J68/I68*100,0),0)</f>
        <v>102.73170614663873</v>
      </c>
      <c r="K69" s="50">
        <f t="shared" ref="K69" si="199">IFERROR(IF(J68,K68/J68*100,0),0)</f>
        <v>102.17705884080502</v>
      </c>
      <c r="L69" s="50">
        <f t="shared" ref="L69" si="200">IFERROR(IF(K68,L68/K68*100,0),0)</f>
        <v>101.97410017534042</v>
      </c>
      <c r="M69" s="50">
        <f t="shared" ref="M69" si="201">IFERROR(IF(L68,M68/L68*100,0),0)</f>
        <v>101.5329577585089</v>
      </c>
      <c r="N69" s="107" t="s">
        <v>587</v>
      </c>
      <c r="O69" s="50">
        <f>IFERROR(IF(N68,O68/N68*100,0),0)</f>
        <v>108.85809206021895</v>
      </c>
      <c r="P69" s="50">
        <f t="shared" ref="P69" si="202">IFERROR(IF(O68,P68/O68*100,0),0)</f>
        <v>114.26591384081266</v>
      </c>
      <c r="Q69" s="50">
        <f t="shared" ref="Q69:S69" si="203">IFERROR(IF(P68,Q68/P68*100,0),0)</f>
        <v>0</v>
      </c>
      <c r="R69" s="50"/>
      <c r="S69" s="192">
        <f t="shared" si="203"/>
        <v>0</v>
      </c>
      <c r="T69" s="208"/>
      <c r="AD69" s="107">
        <v>112.83611639555036</v>
      </c>
      <c r="AE69" s="50">
        <v>118.40115213610125</v>
      </c>
      <c r="AF69" s="50">
        <v>106.59113547783477</v>
      </c>
      <c r="AG69" s="50">
        <v>104.8325593249855</v>
      </c>
      <c r="AH69" s="50">
        <v>104.6982875965965</v>
      </c>
      <c r="AI69" s="50">
        <v>104.49865867433599</v>
      </c>
      <c r="AJ69" s="50"/>
      <c r="AK69" s="107">
        <v>108.54523052971585</v>
      </c>
      <c r="AL69" s="50">
        <v>118.72449613426468</v>
      </c>
      <c r="AM69" s="50">
        <v>112.42404297609508</v>
      </c>
      <c r="AN69" s="50"/>
      <c r="AO69" s="50" t="s">
        <v>683</v>
      </c>
    </row>
    <row r="70" spans="1:62" ht="47.25">
      <c r="A70" s="11">
        <v>600570</v>
      </c>
      <c r="B70" s="11"/>
      <c r="C70" s="11"/>
      <c r="D70" s="148"/>
      <c r="E70" s="154" t="s">
        <v>641</v>
      </c>
      <c r="F70" s="26"/>
      <c r="G70" s="126">
        <f>IFERROR(ROUND(IF(G14,G122/G14/12*1000,0),2),0)</f>
        <v>27063.9</v>
      </c>
      <c r="H70" s="126">
        <f>IFERROR(ROUND(IF(H14,H122/H14/12*1000,0),2),0)</f>
        <v>31891.200000000001</v>
      </c>
      <c r="I70" s="126">
        <f>IFERROR(ROUND(IF(I14,I122/I14/12*1000,0),2),0)</f>
        <v>33341.800000000003</v>
      </c>
      <c r="J70" s="126">
        <f>IFERROR(IF(J14,J122/J14/12*1000,0),0)</f>
        <v>34252.599132589843</v>
      </c>
      <c r="K70" s="51"/>
      <c r="L70" s="51"/>
      <c r="M70" s="51"/>
      <c r="N70" s="232">
        <f>IFERROR(ROUND(IF(N14,N122/N14/3*1000,0),2),0)</f>
        <v>26100.09</v>
      </c>
      <c r="O70" s="126">
        <f>IFERROR(ROUND(IF(O14,O122/O14/3*1000,0),2),0)</f>
        <v>28412.06</v>
      </c>
      <c r="P70" s="126">
        <f>IFERROR(ROUND(IF(P14,P122/P14/3*1000,0),2),0)</f>
        <v>32465.3</v>
      </c>
      <c r="Q70" s="126">
        <f>IFERROR(IF(Q14,Q122/Q14/3*1000,0),0)</f>
        <v>0</v>
      </c>
      <c r="R70" s="126">
        <f>IFERROR(IF(R14,R122/R14/2*1000,0),0)</f>
        <v>0</v>
      </c>
      <c r="S70" s="126">
        <f>IFERROR(IF(S14,S122/S14/2*1000,0),0)</f>
        <v>0</v>
      </c>
      <c r="T70" s="213"/>
    </row>
    <row r="71" spans="1:62" ht="31.5">
      <c r="A71" s="11">
        <v>600580</v>
      </c>
      <c r="B71" s="11">
        <f t="shared" si="112"/>
        <v>630200010</v>
      </c>
      <c r="C71" s="11">
        <v>200010</v>
      </c>
      <c r="D71" s="137">
        <v>36968</v>
      </c>
      <c r="E71" s="99" t="s">
        <v>82</v>
      </c>
      <c r="F71" s="100" t="s">
        <v>105</v>
      </c>
      <c r="G71" s="125">
        <v>0</v>
      </c>
      <c r="H71" s="125">
        <v>0</v>
      </c>
      <c r="I71" s="125">
        <v>0</v>
      </c>
      <c r="J71" s="125">
        <v>0</v>
      </c>
      <c r="K71" s="125">
        <v>0</v>
      </c>
      <c r="L71" s="125">
        <v>0</v>
      </c>
      <c r="M71" s="125">
        <v>0</v>
      </c>
      <c r="N71" s="125">
        <v>0</v>
      </c>
      <c r="O71" s="125">
        <v>0</v>
      </c>
      <c r="P71" s="125">
        <v>0</v>
      </c>
      <c r="Q71" s="125">
        <v>0</v>
      </c>
      <c r="R71" s="125" t="str">
        <f t="shared" ref="R71" si="204">IF(AO71="","",AO71)</f>
        <v/>
      </c>
      <c r="S71" s="125"/>
      <c r="T71" s="209"/>
      <c r="U71" s="175">
        <v>34895.1</v>
      </c>
      <c r="V71" s="175">
        <v>39730.400000000001</v>
      </c>
      <c r="W71" s="175">
        <v>46138.7</v>
      </c>
      <c r="X71" s="175">
        <v>29430.9</v>
      </c>
      <c r="Y71" s="175">
        <v>37400.1</v>
      </c>
      <c r="Z71" s="175">
        <v>39925.699999999997</v>
      </c>
      <c r="AD71" s="125">
        <v>41824.81</v>
      </c>
      <c r="AE71" s="125">
        <v>47682</v>
      </c>
      <c r="AF71" s="125">
        <v>51452.639999999999</v>
      </c>
      <c r="AG71" s="125">
        <v>54193.65</v>
      </c>
      <c r="AH71" s="125">
        <v>57051.28</v>
      </c>
      <c r="AI71" s="125">
        <v>59916.26</v>
      </c>
      <c r="AJ71" s="125"/>
      <c r="AK71" s="125">
        <v>35115.199999999997</v>
      </c>
      <c r="AL71" s="125">
        <v>45536.2</v>
      </c>
      <c r="AM71" s="125">
        <v>53852.639999999999</v>
      </c>
      <c r="AN71" s="125"/>
      <c r="AO71" s="125" t="s">
        <v>683</v>
      </c>
    </row>
    <row r="72" spans="1:62" ht="15.75" customHeight="1">
      <c r="A72" s="11">
        <v>600590</v>
      </c>
      <c r="B72" s="11">
        <f t="shared" si="112"/>
        <v>630201010</v>
      </c>
      <c r="C72" s="11">
        <v>201010</v>
      </c>
      <c r="D72" s="148"/>
      <c r="E72" s="68" t="s">
        <v>81</v>
      </c>
      <c r="F72" s="78" t="s">
        <v>613</v>
      </c>
      <c r="G72" s="107" t="s">
        <v>587</v>
      </c>
      <c r="H72" s="50">
        <f>IFERROR(IF(G71,H71/G71*100,0),0)</f>
        <v>0</v>
      </c>
      <c r="I72" s="50">
        <f t="shared" ref="I72" si="205">IFERROR(IF(H71,I71/H71*100,0),0)</f>
        <v>0</v>
      </c>
      <c r="J72" s="50">
        <f t="shared" ref="J72" si="206">IFERROR(IF(I71,J71/I71*100,0),0)</f>
        <v>0</v>
      </c>
      <c r="K72" s="50">
        <f t="shared" ref="K72" si="207">IFERROR(IF(J71,K71/J71*100,0),0)</f>
        <v>0</v>
      </c>
      <c r="L72" s="50">
        <f t="shared" ref="L72" si="208">IFERROR(IF(K71,L71/K71*100,0),0)</f>
        <v>0</v>
      </c>
      <c r="M72" s="50">
        <f t="shared" ref="M72" si="209">IFERROR(IF(L71,M71/L71*100,0),0)</f>
        <v>0</v>
      </c>
      <c r="N72" s="107" t="s">
        <v>587</v>
      </c>
      <c r="O72" s="50">
        <f>IFERROR(IF(N71,O71/N71*100,0),0)</f>
        <v>0</v>
      </c>
      <c r="P72" s="50">
        <f t="shared" ref="P72" si="210">IFERROR(IF(O71,P71/O71*100,0),0)</f>
        <v>0</v>
      </c>
      <c r="Q72" s="50">
        <f t="shared" ref="Q72" si="211">IFERROR(IF(P71,Q71/P71*100,0),0)</f>
        <v>0</v>
      </c>
      <c r="R72" s="192" t="str">
        <f>IF(AO72="","",AO72)</f>
        <v/>
      </c>
      <c r="S72" s="192">
        <f>IFERROR(IF(R71,S71/R71*100,0),0)</f>
        <v>0</v>
      </c>
      <c r="T72" s="208"/>
      <c r="AD72" s="107">
        <v>119.08226094750334</v>
      </c>
      <c r="AE72" s="50">
        <v>114.00410426251788</v>
      </c>
      <c r="AF72" s="50">
        <v>107.90788976972443</v>
      </c>
      <c r="AG72" s="50">
        <v>105.32724851436195</v>
      </c>
      <c r="AH72" s="50">
        <v>105.27299785122426</v>
      </c>
      <c r="AI72" s="50">
        <v>105.02176287718699</v>
      </c>
      <c r="AJ72" s="50"/>
      <c r="AK72" s="107">
        <v>126.64928968240656</v>
      </c>
      <c r="AL72" s="50">
        <v>129.67660728117738</v>
      </c>
      <c r="AM72" s="50">
        <v>118.2633597006338</v>
      </c>
      <c r="AN72" s="50"/>
      <c r="AO72" s="192" t="s">
        <v>683</v>
      </c>
    </row>
    <row r="73" spans="1:62" ht="47.25">
      <c r="A73" s="11">
        <v>600600</v>
      </c>
      <c r="B73" s="11">
        <f t="shared" si="112"/>
        <v>630200011</v>
      </c>
      <c r="C73" s="11">
        <v>200011</v>
      </c>
      <c r="D73" s="148">
        <v>36988</v>
      </c>
      <c r="E73" s="101" t="s">
        <v>129</v>
      </c>
      <c r="F73" s="100" t="s">
        <v>105</v>
      </c>
      <c r="G73" s="125">
        <v>0</v>
      </c>
      <c r="H73" s="125">
        <v>0</v>
      </c>
      <c r="I73" s="125">
        <v>0</v>
      </c>
      <c r="J73" s="125">
        <v>0</v>
      </c>
      <c r="K73" s="125">
        <v>0</v>
      </c>
      <c r="L73" s="125">
        <v>0</v>
      </c>
      <c r="M73" s="125">
        <v>0</v>
      </c>
      <c r="N73" s="125">
        <v>0</v>
      </c>
      <c r="O73" s="125">
        <v>0</v>
      </c>
      <c r="P73" s="125">
        <v>0</v>
      </c>
      <c r="Q73" s="125">
        <v>0</v>
      </c>
      <c r="R73" s="125" t="str">
        <f t="shared" ref="R73" si="212">IF(AO73="","",AO73)</f>
        <v/>
      </c>
      <c r="S73" s="125"/>
      <c r="T73" s="209"/>
      <c r="U73" s="175">
        <v>34895.1</v>
      </c>
      <c r="V73" s="175">
        <v>39735.4</v>
      </c>
      <c r="W73" s="175">
        <v>46138.7</v>
      </c>
      <c r="X73" s="175">
        <v>29428.3</v>
      </c>
      <c r="Y73" s="175">
        <v>37403.4</v>
      </c>
      <c r="Z73" s="175">
        <v>39925.699999999997</v>
      </c>
      <c r="AD73" s="125">
        <v>41824.81</v>
      </c>
      <c r="AE73" s="125">
        <v>47682</v>
      </c>
      <c r="AF73" s="125">
        <v>51452.639999999999</v>
      </c>
      <c r="AG73" s="125">
        <v>54193.65</v>
      </c>
      <c r="AH73" s="125">
        <v>57051.28</v>
      </c>
      <c r="AI73" s="125">
        <v>59916.26</v>
      </c>
      <c r="AJ73" s="125"/>
      <c r="AK73" s="125">
        <v>35115.199999999997</v>
      </c>
      <c r="AL73" s="125">
        <v>45536.2</v>
      </c>
      <c r="AM73" s="125">
        <v>53852.639999999999</v>
      </c>
      <c r="AN73" s="125"/>
      <c r="AO73" s="125" t="s">
        <v>683</v>
      </c>
      <c r="AY73" s="15"/>
      <c r="AZ73" s="15"/>
      <c r="BA73" s="29"/>
      <c r="BB73" s="29"/>
      <c r="BC73" s="29"/>
      <c r="BD73" s="29"/>
      <c r="BE73" s="29"/>
      <c r="BF73" s="29"/>
      <c r="BG73" s="28"/>
      <c r="BH73" s="39"/>
      <c r="BJ73" s="30"/>
    </row>
    <row r="74" spans="1:62" ht="15.75">
      <c r="A74" s="11">
        <v>600610</v>
      </c>
      <c r="B74" s="11">
        <f t="shared" si="112"/>
        <v>630201011</v>
      </c>
      <c r="C74" s="11">
        <v>201011</v>
      </c>
      <c r="D74" s="148"/>
      <c r="E74" s="68" t="s">
        <v>81</v>
      </c>
      <c r="F74" s="78" t="s">
        <v>613</v>
      </c>
      <c r="G74" s="107" t="s">
        <v>587</v>
      </c>
      <c r="H74" s="50">
        <f>IFERROR(IF(G73,H73/G73*100,0),0)</f>
        <v>0</v>
      </c>
      <c r="I74" s="50">
        <f t="shared" ref="I74" si="213">IFERROR(IF(H73,I73/H73*100,0),0)</f>
        <v>0</v>
      </c>
      <c r="J74" s="50">
        <f t="shared" ref="J74" si="214">IFERROR(IF(I73,J73/I73*100,0),0)</f>
        <v>0</v>
      </c>
      <c r="K74" s="50">
        <f t="shared" ref="K74" si="215">IFERROR(IF(J73,K73/J73*100,0),0)</f>
        <v>0</v>
      </c>
      <c r="L74" s="50">
        <f t="shared" ref="L74" si="216">IFERROR(IF(K73,L73/K73*100,0),0)</f>
        <v>0</v>
      </c>
      <c r="M74" s="50">
        <f t="shared" ref="M74" si="217">IFERROR(IF(L73,M73/L73*100,0),0)</f>
        <v>0</v>
      </c>
      <c r="N74" s="107" t="s">
        <v>587</v>
      </c>
      <c r="O74" s="50">
        <f>IFERROR(IF(N73,O73/N73*100,0),0)</f>
        <v>0</v>
      </c>
      <c r="P74" s="50">
        <f t="shared" ref="P74" si="218">IFERROR(IF(O73,P73/O73*100,0),0)</f>
        <v>0</v>
      </c>
      <c r="Q74" s="50">
        <f t="shared" ref="Q74:S74" si="219">IFERROR(IF(P73,Q73/P73*100,0),0)</f>
        <v>0</v>
      </c>
      <c r="R74" s="192" t="str">
        <f>IF(AO74="","",AO74)</f>
        <v/>
      </c>
      <c r="S74" s="192">
        <f t="shared" si="219"/>
        <v>0</v>
      </c>
      <c r="T74" s="208"/>
      <c r="AD74" s="107">
        <v>119.08226094750334</v>
      </c>
      <c r="AE74" s="50">
        <v>114.00410426251788</v>
      </c>
      <c r="AF74" s="50">
        <v>107.90788976972443</v>
      </c>
      <c r="AG74" s="50">
        <v>105.32724851436195</v>
      </c>
      <c r="AH74" s="50">
        <v>105.27299785122426</v>
      </c>
      <c r="AI74" s="50">
        <v>105.02176287718699</v>
      </c>
      <c r="AJ74" s="50"/>
      <c r="AK74" s="107">
        <v>126.64928968240656</v>
      </c>
      <c r="AL74" s="50">
        <v>129.67660728117738</v>
      </c>
      <c r="AM74" s="50">
        <v>118.2633597006338</v>
      </c>
      <c r="AN74" s="50"/>
      <c r="AO74" s="192" t="s">
        <v>683</v>
      </c>
      <c r="AY74" s="15"/>
      <c r="AZ74" s="15"/>
      <c r="BA74" s="42"/>
      <c r="BB74" s="42"/>
      <c r="BC74" s="42"/>
      <c r="BD74" s="42"/>
      <c r="BE74" s="42"/>
      <c r="BF74" s="42"/>
      <c r="BG74" s="42"/>
      <c r="BH74" s="42"/>
      <c r="BJ74" s="28"/>
    </row>
    <row r="75" spans="1:62" ht="15.75">
      <c r="A75" s="11">
        <v>600620</v>
      </c>
      <c r="B75" s="11">
        <f t="shared" si="112"/>
        <v>630200012</v>
      </c>
      <c r="C75" s="11">
        <v>200012</v>
      </c>
      <c r="D75" s="137">
        <v>36987</v>
      </c>
      <c r="E75" s="101" t="s">
        <v>130</v>
      </c>
      <c r="F75" s="100" t="s">
        <v>105</v>
      </c>
      <c r="G75" s="125">
        <f>IF(AD75="","",AD75)</f>
        <v>0</v>
      </c>
      <c r="H75" s="125">
        <f t="shared" ref="H75" si="220">IF(AE75="","",AE75)</f>
        <v>0</v>
      </c>
      <c r="I75" s="125">
        <v>0</v>
      </c>
      <c r="J75" s="125">
        <v>0</v>
      </c>
      <c r="K75" s="125">
        <v>0</v>
      </c>
      <c r="L75" s="125">
        <v>0</v>
      </c>
      <c r="M75" s="125">
        <v>0</v>
      </c>
      <c r="N75" s="125">
        <f t="shared" ref="N75" si="221">IF(AK75="","",AK75)</f>
        <v>0</v>
      </c>
      <c r="O75" s="125">
        <f t="shared" ref="O75" si="222">IF(AL75="","",AL75)</f>
        <v>0</v>
      </c>
      <c r="P75" s="125">
        <f t="shared" ref="P75" si="223">IF(AM75="","",AM75)</f>
        <v>0</v>
      </c>
      <c r="Q75" s="125">
        <v>0</v>
      </c>
      <c r="R75" s="125" t="str">
        <f t="shared" ref="R75" si="224">IF(AO75="","",AO75)</f>
        <v/>
      </c>
      <c r="S75" s="125"/>
      <c r="T75" s="209"/>
      <c r="U75" s="175">
        <v>0</v>
      </c>
      <c r="V75" s="175">
        <v>0</v>
      </c>
      <c r="W75" s="175">
        <v>0</v>
      </c>
      <c r="X75" s="175">
        <v>0</v>
      </c>
      <c r="Y75" s="175">
        <v>0</v>
      </c>
      <c r="Z75" s="175">
        <v>0</v>
      </c>
      <c r="AD75" s="125">
        <v>0</v>
      </c>
      <c r="AE75" s="125">
        <v>0</v>
      </c>
      <c r="AF75" s="125" t="s">
        <v>683</v>
      </c>
      <c r="AG75" s="125" t="s">
        <v>683</v>
      </c>
      <c r="AH75" s="125" t="s">
        <v>683</v>
      </c>
      <c r="AI75" s="125" t="s">
        <v>683</v>
      </c>
      <c r="AJ75" s="125"/>
      <c r="AK75" s="125">
        <v>0</v>
      </c>
      <c r="AL75" s="125">
        <v>0</v>
      </c>
      <c r="AM75" s="125">
        <v>0</v>
      </c>
      <c r="AN75" s="125"/>
      <c r="AO75" s="125" t="s">
        <v>683</v>
      </c>
      <c r="AY75" s="15"/>
      <c r="AZ75" s="15"/>
      <c r="BA75" s="39"/>
      <c r="BB75" s="39"/>
      <c r="BC75" s="39"/>
      <c r="BD75" s="39"/>
      <c r="BE75" s="39"/>
      <c r="BF75" s="39"/>
      <c r="BG75" s="39"/>
      <c r="BH75" s="39"/>
      <c r="BJ75" s="28"/>
    </row>
    <row r="76" spans="1:62" ht="15.75">
      <c r="A76" s="11">
        <v>600630</v>
      </c>
      <c r="B76" s="11">
        <f t="shared" si="112"/>
        <v>630201012</v>
      </c>
      <c r="C76" s="11">
        <v>201012</v>
      </c>
      <c r="D76" s="148"/>
      <c r="E76" s="68" t="s">
        <v>81</v>
      </c>
      <c r="F76" s="78" t="s">
        <v>613</v>
      </c>
      <c r="G76" s="107" t="s">
        <v>587</v>
      </c>
      <c r="H76" s="50">
        <f>IFERROR(IF(G75,H75/G75*100,0),0)</f>
        <v>0</v>
      </c>
      <c r="I76" s="50">
        <f t="shared" ref="I76" si="225">IFERROR(IF(H75,I75/H75*100,0),0)</f>
        <v>0</v>
      </c>
      <c r="J76" s="50">
        <f t="shared" ref="J76" si="226">IFERROR(IF(I75,J75/I75*100,0),0)</f>
        <v>0</v>
      </c>
      <c r="K76" s="50">
        <f t="shared" ref="K76" si="227">IFERROR(IF(J75,K75/J75*100,0),0)</f>
        <v>0</v>
      </c>
      <c r="L76" s="50">
        <f t="shared" ref="L76" si="228">IFERROR(IF(K75,L75/K75*100,0),0)</f>
        <v>0</v>
      </c>
      <c r="M76" s="50">
        <f t="shared" ref="M76" si="229">IFERROR(IF(L75,M75/L75*100,0),0)</f>
        <v>0</v>
      </c>
      <c r="N76" s="107" t="s">
        <v>587</v>
      </c>
      <c r="O76" s="50">
        <f>IFERROR(IF(N75,O75/N75*100,0),0)</f>
        <v>0</v>
      </c>
      <c r="P76" s="50">
        <f t="shared" ref="P76" si="230">IFERROR(IF(O75,P75/O75*100,0),0)</f>
        <v>0</v>
      </c>
      <c r="Q76" s="50">
        <f t="shared" ref="Q76:S76" si="231">IFERROR(IF(P75,Q75/P75*100,0),0)</f>
        <v>0</v>
      </c>
      <c r="R76" s="192" t="str">
        <f>IF(AO76="","",AO76)</f>
        <v/>
      </c>
      <c r="S76" s="192">
        <f t="shared" si="231"/>
        <v>0</v>
      </c>
      <c r="T76" s="208"/>
      <c r="AD76" s="107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/>
      <c r="AK76" s="107">
        <v>0</v>
      </c>
      <c r="AL76" s="50">
        <v>0</v>
      </c>
      <c r="AM76" s="50">
        <v>0</v>
      </c>
      <c r="AN76" s="50"/>
      <c r="AO76" s="192" t="s">
        <v>683</v>
      </c>
      <c r="AY76" s="15"/>
      <c r="AZ76" s="19"/>
      <c r="BA76" s="29"/>
      <c r="BB76" s="29"/>
      <c r="BC76" s="29"/>
      <c r="BD76" s="29"/>
      <c r="BE76" s="29"/>
      <c r="BF76" s="29"/>
      <c r="BG76" s="30"/>
      <c r="BH76" s="28"/>
      <c r="BJ76" s="18"/>
    </row>
    <row r="77" spans="1:62" ht="15.75">
      <c r="A77" s="11">
        <v>600640</v>
      </c>
      <c r="B77" s="11">
        <f t="shared" si="112"/>
        <v>630200020</v>
      </c>
      <c r="C77" s="11">
        <v>200020</v>
      </c>
      <c r="D77" s="137">
        <v>36970</v>
      </c>
      <c r="E77" s="99" t="s">
        <v>4</v>
      </c>
      <c r="F77" s="100" t="s">
        <v>105</v>
      </c>
      <c r="G77" s="125">
        <v>0</v>
      </c>
      <c r="H77" s="125">
        <v>0</v>
      </c>
      <c r="I77" s="229">
        <v>0</v>
      </c>
      <c r="J77" s="125">
        <v>0</v>
      </c>
      <c r="K77" s="125">
        <v>0</v>
      </c>
      <c r="L77" s="125">
        <v>0</v>
      </c>
      <c r="M77" s="125">
        <v>0</v>
      </c>
      <c r="N77" s="125">
        <v>0</v>
      </c>
      <c r="O77" s="125">
        <v>0</v>
      </c>
      <c r="P77" s="125">
        <v>0</v>
      </c>
      <c r="Q77" s="125">
        <v>0</v>
      </c>
      <c r="R77" s="125" t="str">
        <f t="shared" ref="R77" si="232">IF(AO77="","",AO77)</f>
        <v/>
      </c>
      <c r="S77" s="125"/>
      <c r="T77" s="209"/>
      <c r="U77" s="175">
        <v>50182.3</v>
      </c>
      <c r="V77" s="175">
        <v>58823.4</v>
      </c>
      <c r="W77" s="175">
        <v>67829.5</v>
      </c>
      <c r="X77" s="175">
        <v>45428.3</v>
      </c>
      <c r="Y77" s="175">
        <v>52163.199999999997</v>
      </c>
      <c r="Z77" s="175">
        <v>61090.1</v>
      </c>
      <c r="AD77" s="125">
        <v>53134.01</v>
      </c>
      <c r="AE77" s="125">
        <v>66031.5</v>
      </c>
      <c r="AF77" s="125">
        <v>69187.199999999997</v>
      </c>
      <c r="AG77" s="125">
        <v>72278.149999999994</v>
      </c>
      <c r="AH77" s="125">
        <v>75887.66</v>
      </c>
      <c r="AI77" s="125">
        <v>78975.960000000006</v>
      </c>
      <c r="AJ77" s="125"/>
      <c r="AK77" s="125">
        <v>46999.65</v>
      </c>
      <c r="AL77" s="125">
        <v>56659.09</v>
      </c>
      <c r="AM77" s="125">
        <v>65300</v>
      </c>
      <c r="AN77" s="125"/>
      <c r="AO77" s="125" t="s">
        <v>683</v>
      </c>
      <c r="AY77" s="47"/>
      <c r="AZ77" s="47"/>
      <c r="BA77" s="47"/>
      <c r="BB77" s="48"/>
      <c r="BC77" s="49"/>
      <c r="BD77" s="43"/>
      <c r="BE77" s="43"/>
      <c r="BF77" s="43"/>
      <c r="BG77" s="43"/>
      <c r="BH77" s="43"/>
      <c r="BI77" s="43"/>
      <c r="BJ77" s="43"/>
    </row>
    <row r="78" spans="1:62" ht="16.5" customHeight="1">
      <c r="A78" s="11">
        <v>600650</v>
      </c>
      <c r="B78" s="11">
        <f t="shared" si="112"/>
        <v>630201020</v>
      </c>
      <c r="C78" s="11">
        <v>201020</v>
      </c>
      <c r="D78" s="148"/>
      <c r="E78" s="68" t="s">
        <v>81</v>
      </c>
      <c r="F78" s="78" t="s">
        <v>613</v>
      </c>
      <c r="G78" s="107" t="s">
        <v>587</v>
      </c>
      <c r="H78" s="50">
        <f>IFERROR(IF(G77,H77/G77*100,0),0)</f>
        <v>0</v>
      </c>
      <c r="I78" s="50">
        <f t="shared" ref="I78" si="233">IFERROR(IF(H77,I77/H77*100,0),0)</f>
        <v>0</v>
      </c>
      <c r="J78" s="50">
        <f t="shared" ref="J78" si="234">IFERROR(IF(I77,J77/I77*100,0),0)</f>
        <v>0</v>
      </c>
      <c r="K78" s="50">
        <f t="shared" ref="K78" si="235">IFERROR(IF(J77,K77/J77*100,0),0)</f>
        <v>0</v>
      </c>
      <c r="L78" s="50">
        <f t="shared" ref="L78" si="236">IFERROR(IF(K77,L77/K77*100,0),0)</f>
        <v>0</v>
      </c>
      <c r="M78" s="50">
        <f t="shared" ref="M78" si="237">IFERROR(IF(L77,M77/L77*100,0),0)</f>
        <v>0</v>
      </c>
      <c r="N78" s="107" t="s">
        <v>587</v>
      </c>
      <c r="O78" s="50">
        <f>IFERROR(IF(N77,O77/N77*100,0),0)</f>
        <v>0</v>
      </c>
      <c r="P78" s="50">
        <f t="shared" ref="P78" si="238">IFERROR(IF(O77,P77/O77*100,0),0)</f>
        <v>0</v>
      </c>
      <c r="Q78" s="50">
        <f t="shared" ref="Q78:S78" si="239">IFERROR(IF(P77,Q77/P77*100,0),0)</f>
        <v>0</v>
      </c>
      <c r="R78" s="192" t="str">
        <f>IF(AO78="","",AO78)</f>
        <v/>
      </c>
      <c r="S78" s="192">
        <f t="shared" si="239"/>
        <v>0</v>
      </c>
      <c r="T78" s="208"/>
      <c r="AD78" s="107">
        <v>115.96258486476201</v>
      </c>
      <c r="AE78" s="50">
        <v>124.27351144775258</v>
      </c>
      <c r="AF78" s="50">
        <v>104.77908271052452</v>
      </c>
      <c r="AG78" s="50">
        <v>104.467517112992</v>
      </c>
      <c r="AH78" s="50">
        <v>104.99391586530646</v>
      </c>
      <c r="AI78" s="50">
        <v>104.06956809578791</v>
      </c>
      <c r="AJ78" s="50"/>
      <c r="AK78" s="107">
        <v>108.67451025004804</v>
      </c>
      <c r="AL78" s="50">
        <v>120.55215304794822</v>
      </c>
      <c r="AM78" s="50">
        <v>115.2507038146924</v>
      </c>
      <c r="AN78" s="50"/>
      <c r="AO78" s="192" t="s">
        <v>683</v>
      </c>
      <c r="AY78" s="47"/>
      <c r="AZ78" s="47"/>
      <c r="BA78" s="47"/>
      <c r="BB78" s="48"/>
      <c r="BC78" s="49"/>
      <c r="BD78" s="43"/>
      <c r="BE78" s="43"/>
      <c r="BF78" s="43"/>
      <c r="BG78" s="43"/>
      <c r="BH78" s="43"/>
      <c r="BI78" s="43"/>
      <c r="BJ78" s="43"/>
    </row>
    <row r="79" spans="1:62" ht="15.75">
      <c r="A79" s="11">
        <v>600660</v>
      </c>
      <c r="B79" s="11">
        <f t="shared" si="112"/>
        <v>630200030</v>
      </c>
      <c r="C79" s="11">
        <v>200030</v>
      </c>
      <c r="D79" s="137">
        <v>36969</v>
      </c>
      <c r="E79" s="99" t="s">
        <v>5</v>
      </c>
      <c r="F79" s="100" t="s">
        <v>105</v>
      </c>
      <c r="G79" s="125">
        <v>0</v>
      </c>
      <c r="H79" s="125">
        <v>0</v>
      </c>
      <c r="I79" s="229">
        <v>0</v>
      </c>
      <c r="J79" s="125">
        <v>0</v>
      </c>
      <c r="K79" s="125">
        <v>0</v>
      </c>
      <c r="L79" s="125">
        <v>0</v>
      </c>
      <c r="M79" s="125">
        <v>0</v>
      </c>
      <c r="N79" s="125">
        <v>0</v>
      </c>
      <c r="O79" s="125">
        <v>0</v>
      </c>
      <c r="P79" s="125">
        <v>0</v>
      </c>
      <c r="Q79" s="125">
        <v>0</v>
      </c>
      <c r="R79" s="125" t="str">
        <f t="shared" ref="R79" si="240">IF(AO79="","",AO79)</f>
        <v/>
      </c>
      <c r="S79" s="125"/>
      <c r="T79" s="209"/>
      <c r="U79" s="175">
        <v>52396.800000000003</v>
      </c>
      <c r="V79" s="175">
        <v>61826.1</v>
      </c>
      <c r="W79" s="175">
        <v>74018.2</v>
      </c>
      <c r="X79" s="175">
        <v>50860.2</v>
      </c>
      <c r="Y79" s="175">
        <v>60661.4</v>
      </c>
      <c r="Z79" s="175">
        <v>71899.8</v>
      </c>
      <c r="AD79" s="125">
        <v>54959.41</v>
      </c>
      <c r="AE79" s="125">
        <v>67986.11</v>
      </c>
      <c r="AF79" s="125">
        <v>71471</v>
      </c>
      <c r="AG79" s="125">
        <v>74583.399999999994</v>
      </c>
      <c r="AH79" s="125">
        <v>77758.179999999993</v>
      </c>
      <c r="AI79" s="125">
        <v>80923</v>
      </c>
      <c r="AJ79" s="125"/>
      <c r="AK79" s="125">
        <v>52854.81</v>
      </c>
      <c r="AL79" s="125">
        <v>61999.199999999997</v>
      </c>
      <c r="AM79" s="125">
        <v>65152</v>
      </c>
      <c r="AN79" s="125"/>
      <c r="AO79" s="125" t="s">
        <v>683</v>
      </c>
      <c r="AY79" s="15"/>
      <c r="AZ79" s="15"/>
      <c r="BA79" s="15"/>
      <c r="BB79" s="31"/>
      <c r="BC79" s="31"/>
      <c r="BD79" s="46"/>
      <c r="BE79" s="46"/>
      <c r="BF79" s="46"/>
      <c r="BG79" s="46"/>
      <c r="BH79" s="46"/>
      <c r="BI79" s="46"/>
      <c r="BJ79" s="36"/>
    </row>
    <row r="80" spans="1:62" ht="15.75">
      <c r="A80" s="11">
        <v>600670</v>
      </c>
      <c r="B80" s="11">
        <f t="shared" si="112"/>
        <v>630201030</v>
      </c>
      <c r="C80" s="11">
        <v>201030</v>
      </c>
      <c r="D80" s="148"/>
      <c r="E80" s="68" t="s">
        <v>81</v>
      </c>
      <c r="F80" s="78" t="s">
        <v>613</v>
      </c>
      <c r="G80" s="107" t="s">
        <v>587</v>
      </c>
      <c r="H80" s="50">
        <f>IFERROR(IF(G79,H79/G79*100,0),0)</f>
        <v>0</v>
      </c>
      <c r="I80" s="50">
        <f t="shared" ref="I80" si="241">IFERROR(IF(H79,I79/H79*100,0),0)</f>
        <v>0</v>
      </c>
      <c r="J80" s="50">
        <f t="shared" ref="J80" si="242">IFERROR(IF(I79,J79/I79*100,0),0)</f>
        <v>0</v>
      </c>
      <c r="K80" s="50">
        <f t="shared" ref="K80" si="243">IFERROR(IF(J79,K79/J79*100,0),0)</f>
        <v>0</v>
      </c>
      <c r="L80" s="50">
        <f t="shared" ref="L80" si="244">IFERROR(IF(K79,L79/K79*100,0),0)</f>
        <v>0</v>
      </c>
      <c r="M80" s="50">
        <f t="shared" ref="M80" si="245">IFERROR(IF(L79,M79/L79*100,0),0)</f>
        <v>0</v>
      </c>
      <c r="N80" s="107" t="s">
        <v>587</v>
      </c>
      <c r="O80" s="50">
        <f>IFERROR(IF(N79,O79/N79*100,0),0)</f>
        <v>0</v>
      </c>
      <c r="P80" s="50">
        <f t="shared" ref="P80" si="246">IFERROR(IF(O79,P79/O79*100,0),0)</f>
        <v>0</v>
      </c>
      <c r="Q80" s="50">
        <f t="shared" ref="Q80:S80" si="247">IFERROR(IF(P79,Q79/P79*100,0),0)</f>
        <v>0</v>
      </c>
      <c r="R80" s="192" t="str">
        <f>IF(AO80="","",AO80)</f>
        <v/>
      </c>
      <c r="S80" s="192">
        <f t="shared" si="247"/>
        <v>0</v>
      </c>
      <c r="T80" s="208"/>
      <c r="AD80" s="107">
        <v>107.76616921666331</v>
      </c>
      <c r="AE80" s="50">
        <v>123.70240146318892</v>
      </c>
      <c r="AF80" s="50">
        <v>105.12588527274174</v>
      </c>
      <c r="AG80" s="50">
        <v>104.35477326468077</v>
      </c>
      <c r="AH80" s="50">
        <v>104.25668446329881</v>
      </c>
      <c r="AI80" s="50">
        <v>104.07007982954335</v>
      </c>
      <c r="AJ80" s="50"/>
      <c r="AK80" s="107">
        <v>107.4160965596038</v>
      </c>
      <c r="AL80" s="50">
        <v>117.3009608775436</v>
      </c>
      <c r="AM80" s="50">
        <v>105.08522690615362</v>
      </c>
      <c r="AN80" s="50"/>
      <c r="AO80" s="192" t="s">
        <v>683</v>
      </c>
      <c r="AY80" s="15"/>
      <c r="AZ80" s="15"/>
      <c r="BA80" s="15"/>
      <c r="BB80" s="34"/>
      <c r="BC80" s="38"/>
      <c r="BD80" s="36"/>
      <c r="BE80" s="36"/>
      <c r="BF80" s="36"/>
      <c r="BG80" s="36"/>
      <c r="BH80" s="36"/>
      <c r="BI80" s="36"/>
      <c r="BJ80" s="36"/>
    </row>
    <row r="81" spans="1:62" ht="31.5">
      <c r="A81" s="11">
        <v>600680</v>
      </c>
      <c r="B81" s="11">
        <f t="shared" si="112"/>
        <v>630200040</v>
      </c>
      <c r="C81" s="11">
        <v>200040</v>
      </c>
      <c r="D81" s="137">
        <v>36971</v>
      </c>
      <c r="E81" s="99" t="s">
        <v>8</v>
      </c>
      <c r="F81" s="100" t="s">
        <v>105</v>
      </c>
      <c r="G81" s="125">
        <v>0</v>
      </c>
      <c r="H81" s="125">
        <v>0</v>
      </c>
      <c r="I81" s="125">
        <v>0</v>
      </c>
      <c r="J81" s="125">
        <v>0</v>
      </c>
      <c r="K81" s="125">
        <v>0</v>
      </c>
      <c r="L81" s="125">
        <v>0</v>
      </c>
      <c r="M81" s="125">
        <v>0</v>
      </c>
      <c r="N81" s="125">
        <v>0</v>
      </c>
      <c r="O81" s="125">
        <v>0</v>
      </c>
      <c r="P81" s="125">
        <v>0</v>
      </c>
      <c r="Q81" s="125">
        <v>0</v>
      </c>
      <c r="R81" s="125" t="str">
        <f t="shared" ref="R81" si="248">IF(AO81="","",AO81)</f>
        <v/>
      </c>
      <c r="S81" s="125"/>
      <c r="T81" s="209"/>
      <c r="U81" s="175">
        <v>39392.699999999997</v>
      </c>
      <c r="V81" s="175">
        <v>55245.5</v>
      </c>
      <c r="W81" s="175">
        <v>73211.199999999997</v>
      </c>
      <c r="X81" s="175">
        <v>33337.800000000003</v>
      </c>
      <c r="Y81" s="175">
        <v>41145.9</v>
      </c>
      <c r="Z81" s="175">
        <v>69027.199999999997</v>
      </c>
      <c r="AD81" s="125">
        <v>26147</v>
      </c>
      <c r="AE81" s="125">
        <v>28624.3</v>
      </c>
      <c r="AF81" s="125">
        <v>32530.38</v>
      </c>
      <c r="AG81" s="125">
        <v>35627.040000000001</v>
      </c>
      <c r="AH81" s="125">
        <v>38199.07</v>
      </c>
      <c r="AI81" s="125">
        <v>40751</v>
      </c>
      <c r="AJ81" s="125"/>
      <c r="AK81" s="125">
        <v>23689.84</v>
      </c>
      <c r="AL81" s="125">
        <v>28312.2</v>
      </c>
      <c r="AM81" s="125">
        <v>32530.38</v>
      </c>
      <c r="AN81" s="125"/>
      <c r="AO81" s="125" t="s">
        <v>683</v>
      </c>
      <c r="AY81" s="15"/>
      <c r="AZ81" s="15"/>
      <c r="BA81" s="15"/>
      <c r="BB81" s="35"/>
      <c r="BC81" s="35"/>
      <c r="BD81" s="46"/>
      <c r="BE81" s="46"/>
      <c r="BF81" s="46"/>
      <c r="BG81" s="46"/>
      <c r="BH81" s="46"/>
      <c r="BI81" s="46"/>
      <c r="BJ81" s="36"/>
    </row>
    <row r="82" spans="1:62" ht="15.75">
      <c r="A82" s="11">
        <v>600690</v>
      </c>
      <c r="B82" s="11">
        <f t="shared" si="112"/>
        <v>630201040</v>
      </c>
      <c r="C82" s="11">
        <v>201040</v>
      </c>
      <c r="D82" s="148"/>
      <c r="E82" s="68" t="s">
        <v>81</v>
      </c>
      <c r="F82" s="78" t="s">
        <v>613</v>
      </c>
      <c r="G82" s="107" t="s">
        <v>587</v>
      </c>
      <c r="H82" s="50">
        <f>IFERROR(IF(G81,H81/G81*100,0),0)</f>
        <v>0</v>
      </c>
      <c r="I82" s="50">
        <f t="shared" ref="I82" si="249">IFERROR(IF(H81,I81/H81*100,0),0)</f>
        <v>0</v>
      </c>
      <c r="J82" s="50">
        <f t="shared" ref="J82" si="250">IFERROR(IF(I81,J81/I81*100,0),0)</f>
        <v>0</v>
      </c>
      <c r="K82" s="50">
        <f t="shared" ref="K82" si="251">IFERROR(IF(J81,K81/J81*100,0),0)</f>
        <v>0</v>
      </c>
      <c r="L82" s="50">
        <f t="shared" ref="L82" si="252">IFERROR(IF(K81,L81/K81*100,0),0)</f>
        <v>0</v>
      </c>
      <c r="M82" s="50">
        <f t="shared" ref="M82" si="253">IFERROR(IF(L81,M81/L81*100,0),0)</f>
        <v>0</v>
      </c>
      <c r="N82" s="107" t="s">
        <v>587</v>
      </c>
      <c r="O82" s="50">
        <f>IFERROR(IF(N81,O81/N81*100,0),0)</f>
        <v>0</v>
      </c>
      <c r="P82" s="50">
        <f t="shared" ref="P82" si="254">IFERROR(IF(O81,P81/O81*100,0),0)</f>
        <v>0</v>
      </c>
      <c r="Q82" s="50">
        <f t="shared" ref="Q82:S82" si="255">IFERROR(IF(P81,Q81/P81*100,0),0)</f>
        <v>0</v>
      </c>
      <c r="R82" s="192" t="str">
        <f>IF(AO82="","",AO82)</f>
        <v/>
      </c>
      <c r="S82" s="192">
        <f t="shared" si="255"/>
        <v>0</v>
      </c>
      <c r="T82" s="208"/>
      <c r="AD82" s="107">
        <v>122.11553595255677</v>
      </c>
      <c r="AE82" s="50">
        <v>109.47450950395839</v>
      </c>
      <c r="AF82" s="50">
        <v>113.64602802513947</v>
      </c>
      <c r="AG82" s="50">
        <v>109.51928627947167</v>
      </c>
      <c r="AH82" s="50">
        <v>107.21931993227616</v>
      </c>
      <c r="AI82" s="50">
        <v>106.6806076692443</v>
      </c>
      <c r="AJ82" s="50"/>
      <c r="AK82" s="107">
        <v>126.35922425900137</v>
      </c>
      <c r="AL82" s="50">
        <v>119.51199332709719</v>
      </c>
      <c r="AM82" s="50">
        <v>114.89880687477483</v>
      </c>
      <c r="AN82" s="50"/>
      <c r="AO82" s="192" t="s">
        <v>683</v>
      </c>
      <c r="AY82" s="15"/>
      <c r="AZ82" s="15"/>
      <c r="BA82" s="15"/>
      <c r="BB82" s="35"/>
      <c r="BC82" s="35"/>
      <c r="BD82" s="46"/>
      <c r="BE82" s="46"/>
      <c r="BF82" s="46"/>
      <c r="BG82" s="46"/>
      <c r="BH82" s="46"/>
      <c r="BI82" s="46"/>
      <c r="BJ82" s="36"/>
    </row>
    <row r="83" spans="1:62" ht="47.25">
      <c r="A83" s="11">
        <v>600700</v>
      </c>
      <c r="B83" s="11">
        <f t="shared" si="112"/>
        <v>630200050</v>
      </c>
      <c r="C83" s="11">
        <v>200050</v>
      </c>
      <c r="D83" s="137">
        <v>36972</v>
      </c>
      <c r="E83" s="99" t="s">
        <v>84</v>
      </c>
      <c r="F83" s="100" t="s">
        <v>105</v>
      </c>
      <c r="G83" s="125">
        <v>0</v>
      </c>
      <c r="H83" s="125">
        <v>0</v>
      </c>
      <c r="I83" s="125">
        <v>0</v>
      </c>
      <c r="J83" s="125">
        <v>0</v>
      </c>
      <c r="K83" s="125">
        <v>0</v>
      </c>
      <c r="L83" s="125">
        <v>0</v>
      </c>
      <c r="M83" s="125">
        <v>0</v>
      </c>
      <c r="N83" s="125">
        <v>0</v>
      </c>
      <c r="O83" s="125">
        <v>0</v>
      </c>
      <c r="P83" s="125">
        <v>0</v>
      </c>
      <c r="Q83" s="125">
        <v>0</v>
      </c>
      <c r="R83" s="125" t="str">
        <f t="shared" ref="R83" si="256">IF(AO83="","",AO83)</f>
        <v/>
      </c>
      <c r="S83" s="125"/>
      <c r="T83" s="209"/>
      <c r="U83" s="175">
        <v>21661.599999999999</v>
      </c>
      <c r="V83" s="175">
        <v>31067.1</v>
      </c>
      <c r="W83" s="175">
        <v>33770.300000000003</v>
      </c>
      <c r="X83" s="175">
        <v>19047.099999999999</v>
      </c>
      <c r="Y83" s="175">
        <v>31768.799999999999</v>
      </c>
      <c r="Z83" s="175">
        <v>32727</v>
      </c>
      <c r="AD83" s="125">
        <v>24993.1</v>
      </c>
      <c r="AE83" s="125">
        <v>28015.27</v>
      </c>
      <c r="AF83" s="125">
        <v>31200.400000000001</v>
      </c>
      <c r="AG83" s="125">
        <v>33701.019999999997</v>
      </c>
      <c r="AH83" s="125">
        <v>35768.46</v>
      </c>
      <c r="AI83" s="125">
        <v>36614.01</v>
      </c>
      <c r="AJ83" s="125"/>
      <c r="AK83" s="125">
        <v>24268.11</v>
      </c>
      <c r="AL83" s="125">
        <v>27358.1</v>
      </c>
      <c r="AM83" s="125">
        <v>31200.400000000001</v>
      </c>
      <c r="AN83" s="125"/>
      <c r="AO83" s="125" t="s">
        <v>683</v>
      </c>
      <c r="AY83" s="15"/>
      <c r="AZ83" s="15"/>
      <c r="BA83" s="15"/>
      <c r="BB83" s="32"/>
      <c r="BC83" s="32"/>
      <c r="BD83" s="36"/>
      <c r="BE83" s="36"/>
      <c r="BF83" s="36"/>
      <c r="BG83" s="36"/>
      <c r="BH83" s="36"/>
      <c r="BI83" s="36"/>
      <c r="BJ83" s="36"/>
    </row>
    <row r="84" spans="1:62" ht="19.5" customHeight="1">
      <c r="A84" s="11">
        <v>600710</v>
      </c>
      <c r="B84" s="11">
        <f t="shared" si="112"/>
        <v>630201050</v>
      </c>
      <c r="C84" s="11">
        <v>201050</v>
      </c>
      <c r="D84" s="148"/>
      <c r="E84" s="68" t="s">
        <v>81</v>
      </c>
      <c r="F84" s="78" t="s">
        <v>613</v>
      </c>
      <c r="G84" s="107" t="s">
        <v>587</v>
      </c>
      <c r="H84" s="50">
        <f>IFERROR(IF(G83,H83/G83*100,0),0)</f>
        <v>0</v>
      </c>
      <c r="I84" s="50">
        <f t="shared" ref="I84" si="257">IFERROR(IF(H83,I83/H83*100,0),0)</f>
        <v>0</v>
      </c>
      <c r="J84" s="50">
        <f t="shared" ref="J84" si="258">IFERROR(IF(I83,J83/I83*100,0),0)</f>
        <v>0</v>
      </c>
      <c r="K84" s="50">
        <f t="shared" ref="K84" si="259">IFERROR(IF(J83,K83/J83*100,0),0)</f>
        <v>0</v>
      </c>
      <c r="L84" s="50">
        <f t="shared" ref="L84" si="260">IFERROR(IF(K83,L83/K83*100,0),0)</f>
        <v>0</v>
      </c>
      <c r="M84" s="50">
        <f t="shared" ref="M84" si="261">IFERROR(IF(L83,M83/L83*100,0),0)</f>
        <v>0</v>
      </c>
      <c r="N84" s="107" t="s">
        <v>587</v>
      </c>
      <c r="O84" s="50">
        <f>IFERROR(IF(N83,O83/N83*100,0),0)</f>
        <v>0</v>
      </c>
      <c r="P84" s="50">
        <f t="shared" ref="P84" si="262">IFERROR(IF(O83,P83/O83*100,0),0)</f>
        <v>0</v>
      </c>
      <c r="Q84" s="50">
        <f t="shared" ref="Q84:S84" si="263">IFERROR(IF(P83,Q83/P83*100,0),0)</f>
        <v>0</v>
      </c>
      <c r="R84" s="192" t="str">
        <f>IF(AO84="","",AO84)</f>
        <v/>
      </c>
      <c r="S84" s="192">
        <f t="shared" si="263"/>
        <v>0</v>
      </c>
      <c r="T84" s="208"/>
      <c r="AD84" s="107">
        <v>106.40537078246994</v>
      </c>
      <c r="AE84" s="50">
        <v>112.09201739680152</v>
      </c>
      <c r="AF84" s="50">
        <v>111.36926397639573</v>
      </c>
      <c r="AG84" s="50">
        <v>108.01470493968024</v>
      </c>
      <c r="AH84" s="50">
        <v>106.13465111738458</v>
      </c>
      <c r="AI84" s="50">
        <v>102.3639541652059</v>
      </c>
      <c r="AJ84" s="50"/>
      <c r="AK84" s="107">
        <v>103.7300858628861</v>
      </c>
      <c r="AL84" s="50">
        <v>112.73271795784675</v>
      </c>
      <c r="AM84" s="50">
        <v>114.04446946242612</v>
      </c>
      <c r="AN84" s="50"/>
      <c r="AO84" s="192" t="s">
        <v>683</v>
      </c>
      <c r="AY84" s="15"/>
      <c r="AZ84" s="15"/>
      <c r="BA84" s="15"/>
      <c r="BB84" s="31"/>
      <c r="BC84" s="31"/>
      <c r="BD84" s="46"/>
      <c r="BE84" s="46"/>
      <c r="BF84" s="46"/>
      <c r="BG84" s="46"/>
      <c r="BH84" s="46"/>
      <c r="BI84" s="46"/>
      <c r="BJ84" s="36"/>
    </row>
    <row r="85" spans="1:62" ht="15.75">
      <c r="A85" s="11">
        <v>600720</v>
      </c>
      <c r="B85" s="11">
        <f t="shared" si="112"/>
        <v>630200060</v>
      </c>
      <c r="C85" s="11">
        <v>200060</v>
      </c>
      <c r="D85" s="137">
        <v>36973</v>
      </c>
      <c r="E85" s="99" t="s">
        <v>6</v>
      </c>
      <c r="F85" s="100" t="s">
        <v>105</v>
      </c>
      <c r="G85" s="125">
        <v>0</v>
      </c>
      <c r="H85" s="125">
        <v>0</v>
      </c>
      <c r="I85" s="229">
        <v>0</v>
      </c>
      <c r="J85" s="125">
        <v>0</v>
      </c>
      <c r="K85" s="125">
        <v>0</v>
      </c>
      <c r="L85" s="125">
        <v>0</v>
      </c>
      <c r="M85" s="125">
        <v>0</v>
      </c>
      <c r="N85" s="125">
        <v>0</v>
      </c>
      <c r="O85" s="125">
        <v>0</v>
      </c>
      <c r="P85" s="125">
        <v>0</v>
      </c>
      <c r="Q85" s="125">
        <v>0</v>
      </c>
      <c r="R85" s="125" t="str">
        <f t="shared" ref="R85" si="264">IF(AO85="","",AO85)</f>
        <v/>
      </c>
      <c r="S85" s="125"/>
      <c r="T85" s="209"/>
      <c r="U85" s="175">
        <v>65451.8</v>
      </c>
      <c r="V85" s="175">
        <v>60525.5</v>
      </c>
      <c r="W85" s="175">
        <v>81909.8</v>
      </c>
      <c r="X85" s="175">
        <v>26049.5</v>
      </c>
      <c r="Y85" s="175">
        <v>64470.7</v>
      </c>
      <c r="Z85" s="175">
        <v>67637.2</v>
      </c>
      <c r="AD85" s="125">
        <v>35135.33</v>
      </c>
      <c r="AE85" s="125">
        <v>55240.99</v>
      </c>
      <c r="AF85" s="125">
        <v>56842</v>
      </c>
      <c r="AG85" s="125">
        <v>58321.99</v>
      </c>
      <c r="AH85" s="125">
        <v>60912.11</v>
      </c>
      <c r="AI85" s="125">
        <v>61593.33</v>
      </c>
      <c r="AJ85" s="125"/>
      <c r="AK85" s="125">
        <v>29860.080000000002</v>
      </c>
      <c r="AL85" s="125">
        <v>36967.199999999997</v>
      </c>
      <c r="AM85" s="125">
        <v>41587.17</v>
      </c>
      <c r="AN85" s="125"/>
      <c r="AO85" s="125" t="s">
        <v>683</v>
      </c>
      <c r="AY85" s="15"/>
      <c r="AZ85" s="15"/>
      <c r="BA85" s="15"/>
      <c r="BB85" s="32"/>
      <c r="BC85" s="32"/>
      <c r="BD85" s="33"/>
      <c r="BE85" s="36"/>
      <c r="BF85" s="36"/>
      <c r="BG85" s="36"/>
      <c r="BH85" s="36"/>
      <c r="BI85" s="36"/>
      <c r="BJ85" s="36"/>
    </row>
    <row r="86" spans="1:62" ht="15.75">
      <c r="A86" s="11">
        <v>600730</v>
      </c>
      <c r="B86" s="11">
        <f t="shared" si="112"/>
        <v>630201060</v>
      </c>
      <c r="C86" s="11">
        <v>201060</v>
      </c>
      <c r="D86" s="148"/>
      <c r="E86" s="68" t="s">
        <v>81</v>
      </c>
      <c r="F86" s="78" t="s">
        <v>613</v>
      </c>
      <c r="G86" s="107" t="s">
        <v>587</v>
      </c>
      <c r="H86" s="50">
        <f>IFERROR(IF(G85,H85/G85*100,0),0)</f>
        <v>0</v>
      </c>
      <c r="I86" s="50">
        <f t="shared" ref="I86" si="265">IFERROR(IF(H85,I85/H85*100,0),0)</f>
        <v>0</v>
      </c>
      <c r="J86" s="50">
        <f t="shared" ref="J86" si="266">IFERROR(IF(I85,J85/I85*100,0),0)</f>
        <v>0</v>
      </c>
      <c r="K86" s="50">
        <f t="shared" ref="K86" si="267">IFERROR(IF(J85,K85/J85*100,0),0)</f>
        <v>0</v>
      </c>
      <c r="L86" s="50">
        <f t="shared" ref="L86" si="268">IFERROR(IF(K85,L85/K85*100,0),0)</f>
        <v>0</v>
      </c>
      <c r="M86" s="50">
        <f t="shared" ref="M86" si="269">IFERROR(IF(L85,M85/L85*100,0),0)</f>
        <v>0</v>
      </c>
      <c r="N86" s="107" t="s">
        <v>587</v>
      </c>
      <c r="O86" s="50">
        <f>IFERROR(IF(N85,O85/N85*100,0),0)</f>
        <v>0</v>
      </c>
      <c r="P86" s="50">
        <f t="shared" ref="P86" si="270">IFERROR(IF(O85,P85/O85*100,0),0)</f>
        <v>0</v>
      </c>
      <c r="Q86" s="50">
        <f t="shared" ref="Q86:S86" si="271">IFERROR(IF(P85,Q85/P85*100,0),0)</f>
        <v>0</v>
      </c>
      <c r="R86" s="192" t="str">
        <f>IF(AO86="","",AO86)</f>
        <v/>
      </c>
      <c r="S86" s="192">
        <f t="shared" si="271"/>
        <v>0</v>
      </c>
      <c r="T86" s="208"/>
      <c r="AD86" s="107">
        <v>120.07940511440844</v>
      </c>
      <c r="AE86" s="50">
        <v>157.22348416821472</v>
      </c>
      <c r="AF86" s="50">
        <v>102.89822829026053</v>
      </c>
      <c r="AG86" s="50">
        <v>102.60369093276098</v>
      </c>
      <c r="AH86" s="50">
        <v>104.44106931193535</v>
      </c>
      <c r="AI86" s="50">
        <v>101.11836546131796</v>
      </c>
      <c r="AJ86" s="50"/>
      <c r="AK86" s="107">
        <v>126.93453494303691</v>
      </c>
      <c r="AL86" s="50">
        <v>123.80140977519147</v>
      </c>
      <c r="AM86" s="50">
        <v>112.49748425631371</v>
      </c>
      <c r="AN86" s="50"/>
      <c r="AO86" s="192" t="s">
        <v>683</v>
      </c>
      <c r="AY86" s="15"/>
      <c r="AZ86" s="15"/>
      <c r="BA86" s="15"/>
      <c r="BB86" s="34"/>
      <c r="BC86" s="35"/>
      <c r="BD86" s="36"/>
      <c r="BE86" s="36"/>
      <c r="BF86" s="36"/>
      <c r="BG86" s="36"/>
      <c r="BH86" s="36"/>
      <c r="BI86" s="36"/>
      <c r="BJ86" s="36"/>
    </row>
    <row r="87" spans="1:62" ht="31.5">
      <c r="A87" s="11">
        <v>600740</v>
      </c>
      <c r="B87" s="11">
        <f t="shared" si="112"/>
        <v>630200070</v>
      </c>
      <c r="C87" s="11">
        <v>200070</v>
      </c>
      <c r="D87" s="137">
        <v>36974</v>
      </c>
      <c r="E87" s="102" t="s">
        <v>85</v>
      </c>
      <c r="F87" s="100" t="s">
        <v>105</v>
      </c>
      <c r="G87" s="125">
        <v>27850.23</v>
      </c>
      <c r="H87" s="125">
        <v>23147.65</v>
      </c>
      <c r="I87" s="125">
        <v>34254.300000000003</v>
      </c>
      <c r="J87" s="125">
        <v>35211.54</v>
      </c>
      <c r="K87" s="125">
        <v>35950.1</v>
      </c>
      <c r="L87" s="125">
        <v>36745.629999999997</v>
      </c>
      <c r="M87" s="125">
        <v>37158.629999999997</v>
      </c>
      <c r="N87" s="125">
        <v>21458.65</v>
      </c>
      <c r="O87" s="125">
        <v>18403.7</v>
      </c>
      <c r="P87" s="125">
        <v>22845.33</v>
      </c>
      <c r="Q87" s="125">
        <v>0</v>
      </c>
      <c r="R87" s="125" t="str">
        <f t="shared" ref="R87" si="272">IF(AO87="","",AO87)</f>
        <v/>
      </c>
      <c r="S87" s="125"/>
      <c r="T87" s="209"/>
      <c r="U87" s="175">
        <v>34204.199999999997</v>
      </c>
      <c r="V87" s="175">
        <v>39785.300000000003</v>
      </c>
      <c r="W87" s="175">
        <v>46552.6</v>
      </c>
      <c r="X87" s="175">
        <v>31750.2</v>
      </c>
      <c r="Y87" s="175">
        <v>34548.5</v>
      </c>
      <c r="Z87" s="175">
        <v>42191.1</v>
      </c>
      <c r="AD87" s="125">
        <v>34017.1</v>
      </c>
      <c r="AE87" s="125">
        <v>35141.980000000003</v>
      </c>
      <c r="AF87" s="125">
        <v>40362.01</v>
      </c>
      <c r="AG87" s="125">
        <v>42959.9</v>
      </c>
      <c r="AH87" s="125">
        <v>45645.33</v>
      </c>
      <c r="AI87" s="125">
        <v>48702.63</v>
      </c>
      <c r="AJ87" s="125"/>
      <c r="AK87" s="125">
        <v>28653.37</v>
      </c>
      <c r="AL87" s="125">
        <v>34965.199999999997</v>
      </c>
      <c r="AM87" s="125">
        <v>40362.01</v>
      </c>
      <c r="AN87" s="125"/>
      <c r="AO87" s="125" t="s">
        <v>683</v>
      </c>
      <c r="AY87" s="15"/>
      <c r="AZ87" s="15"/>
      <c r="BA87" s="15"/>
      <c r="BB87" s="37"/>
      <c r="BC87" s="32"/>
      <c r="BD87" s="36"/>
      <c r="BE87" s="36"/>
      <c r="BF87" s="36"/>
      <c r="BG87" s="36"/>
      <c r="BH87" s="36"/>
      <c r="BI87" s="36"/>
      <c r="BJ87" s="36"/>
    </row>
    <row r="88" spans="1:62" ht="15.75">
      <c r="A88" s="11">
        <v>600750</v>
      </c>
      <c r="B88" s="11">
        <f t="shared" si="112"/>
        <v>630201070</v>
      </c>
      <c r="C88" s="11">
        <v>201070</v>
      </c>
      <c r="D88" s="148"/>
      <c r="E88" s="68" t="s">
        <v>81</v>
      </c>
      <c r="F88" s="78" t="s">
        <v>613</v>
      </c>
      <c r="G88" s="107" t="s">
        <v>587</v>
      </c>
      <c r="H88" s="50">
        <f>IFERROR(IF(G87,H87/G87*100,0),0)</f>
        <v>83.114753450869173</v>
      </c>
      <c r="I88" s="50">
        <f t="shared" ref="I88" si="273">IFERROR(IF(H87,I87/H87*100,0),0)</f>
        <v>147.98176056748741</v>
      </c>
      <c r="J88" s="50">
        <f t="shared" ref="J88" si="274">IFERROR(IF(I87,J87/I87*100,0),0)</f>
        <v>102.79451047021833</v>
      </c>
      <c r="K88" s="50">
        <f t="shared" ref="K88" si="275">IFERROR(IF(J87,K87/J87*100,0),0)</f>
        <v>102.09749417378507</v>
      </c>
      <c r="L88" s="50">
        <f t="shared" ref="L88" si="276">IFERROR(IF(K87,L87/K87*100,0),0)</f>
        <v>102.21287284319098</v>
      </c>
      <c r="M88" s="50">
        <f t="shared" ref="M88" si="277">IFERROR(IF(L87,M87/L87*100,0),0)</f>
        <v>101.12394317365086</v>
      </c>
      <c r="N88" s="107" t="s">
        <v>587</v>
      </c>
      <c r="O88" s="50">
        <f>IFERROR(IF(N87,O87/N87*100,0),0)</f>
        <v>85.763549897127731</v>
      </c>
      <c r="P88" s="50">
        <f t="shared" ref="P88" si="278">IFERROR(IF(O87,P87/O87*100,0),0)</f>
        <v>124.13444035710211</v>
      </c>
      <c r="Q88" s="50">
        <f t="shared" ref="Q88:S88" si="279">IFERROR(IF(P87,Q87/P87*100,0),0)</f>
        <v>0</v>
      </c>
      <c r="R88" s="192" t="str">
        <f>IF(AO88="","",AO88)</f>
        <v/>
      </c>
      <c r="S88" s="192">
        <f t="shared" si="279"/>
        <v>0</v>
      </c>
      <c r="T88" s="208"/>
      <c r="AD88" s="107">
        <v>115.53740341343295</v>
      </c>
      <c r="AE88" s="50">
        <v>103.30680745860172</v>
      </c>
      <c r="AF88" s="50">
        <v>114.85411465147951</v>
      </c>
      <c r="AG88" s="50">
        <v>106.43647330744925</v>
      </c>
      <c r="AH88" s="50">
        <v>106.25101548187961</v>
      </c>
      <c r="AI88" s="50">
        <v>106.69794697507938</v>
      </c>
      <c r="AJ88" s="50"/>
      <c r="AK88" s="107">
        <v>114.25581360110311</v>
      </c>
      <c r="AL88" s="50">
        <v>122.02822914023726</v>
      </c>
      <c r="AM88" s="50">
        <v>115.43480374772632</v>
      </c>
      <c r="AN88" s="50"/>
      <c r="AO88" s="192" t="s">
        <v>683</v>
      </c>
      <c r="AY88" s="15"/>
      <c r="AZ88" s="15"/>
      <c r="BA88" s="15"/>
      <c r="BB88" s="34"/>
      <c r="BC88" s="38"/>
      <c r="BD88" s="36"/>
      <c r="BE88" s="36"/>
      <c r="BF88" s="36"/>
      <c r="BG88" s="36"/>
      <c r="BH88" s="36"/>
      <c r="BI88" s="36"/>
      <c r="BJ88" s="36"/>
    </row>
    <row r="89" spans="1:62" ht="15.75">
      <c r="A89" s="11">
        <v>600760</v>
      </c>
      <c r="B89" s="11"/>
      <c r="C89" s="11"/>
      <c r="D89" s="148"/>
      <c r="E89" s="21" t="s">
        <v>86</v>
      </c>
      <c r="F89" s="24"/>
      <c r="G89" s="52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214"/>
      <c r="AY89" s="15"/>
      <c r="AZ89" s="15"/>
      <c r="BA89" s="15"/>
      <c r="BB89" s="31"/>
      <c r="BC89" s="31"/>
      <c r="BD89" s="44"/>
      <c r="BE89" s="44"/>
      <c r="BF89" s="44"/>
      <c r="BG89" s="36"/>
      <c r="BH89" s="36"/>
      <c r="BI89" s="36"/>
      <c r="BJ89" s="36"/>
    </row>
    <row r="90" spans="1:62" ht="31.5">
      <c r="A90" s="11">
        <v>600770</v>
      </c>
      <c r="B90" s="11">
        <f t="shared" si="112"/>
        <v>630200071</v>
      </c>
      <c r="C90" s="11">
        <v>200071</v>
      </c>
      <c r="D90" s="148"/>
      <c r="E90" s="101" t="s">
        <v>127</v>
      </c>
      <c r="F90" s="100" t="s">
        <v>105</v>
      </c>
      <c r="G90" s="125">
        <v>0</v>
      </c>
      <c r="H90" s="125">
        <v>0</v>
      </c>
      <c r="I90" s="125">
        <v>0</v>
      </c>
      <c r="J90" s="125">
        <v>0</v>
      </c>
      <c r="K90" s="125">
        <v>0</v>
      </c>
      <c r="L90" s="125">
        <v>0</v>
      </c>
      <c r="M90" s="125">
        <v>0</v>
      </c>
      <c r="N90" s="125">
        <v>0</v>
      </c>
      <c r="O90" s="125">
        <v>0</v>
      </c>
      <c r="P90" s="125">
        <v>0</v>
      </c>
      <c r="Q90" s="125">
        <v>0</v>
      </c>
      <c r="R90" s="125" t="str">
        <f t="shared" ref="R90" si="280">IF(AO90="","",AO90)</f>
        <v/>
      </c>
      <c r="S90" s="125"/>
      <c r="T90" s="211"/>
      <c r="AD90" s="125">
        <v>28662.04</v>
      </c>
      <c r="AE90" s="125">
        <v>32121.19</v>
      </c>
      <c r="AF90" s="125">
        <v>36204.82</v>
      </c>
      <c r="AG90" s="125">
        <v>38646.699999999997</v>
      </c>
      <c r="AH90" s="125">
        <v>40918.75</v>
      </c>
      <c r="AI90" s="125">
        <v>43308.91</v>
      </c>
      <c r="AJ90" s="125"/>
      <c r="AK90" s="125">
        <v>28271.56</v>
      </c>
      <c r="AL90" s="125">
        <v>31951.200000000001</v>
      </c>
      <c r="AM90" s="125">
        <v>36204.82</v>
      </c>
      <c r="AN90" s="125"/>
      <c r="AO90" s="125" t="s">
        <v>683</v>
      </c>
      <c r="AY90" s="15"/>
      <c r="AZ90" s="15"/>
      <c r="BA90" s="15"/>
      <c r="BB90" s="32"/>
      <c r="BC90" s="32"/>
      <c r="BD90" s="36"/>
      <c r="BE90" s="36"/>
      <c r="BF90" s="36"/>
      <c r="BG90" s="36"/>
      <c r="BH90" s="36"/>
      <c r="BI90" s="36"/>
      <c r="BJ90" s="36"/>
    </row>
    <row r="91" spans="1:62" ht="15.75">
      <c r="A91" s="11">
        <v>600780</v>
      </c>
      <c r="B91" s="11">
        <f t="shared" si="112"/>
        <v>630201071</v>
      </c>
      <c r="C91" s="11">
        <v>201071</v>
      </c>
      <c r="D91" s="148"/>
      <c r="E91" s="68" t="s">
        <v>81</v>
      </c>
      <c r="F91" s="78" t="s">
        <v>613</v>
      </c>
      <c r="G91" s="107" t="s">
        <v>587</v>
      </c>
      <c r="H91" s="50">
        <f>IFERROR(IF(G90,H90/G90*100,0),0)</f>
        <v>0</v>
      </c>
      <c r="I91" s="50">
        <f t="shared" ref="I91" si="281">IFERROR(IF(H90,I90/H90*100,0),0)</f>
        <v>0</v>
      </c>
      <c r="J91" s="50">
        <f t="shared" ref="J91" si="282">IFERROR(IF(I90,J90/I90*100,0),0)</f>
        <v>0</v>
      </c>
      <c r="K91" s="50">
        <f t="shared" ref="K91" si="283">IFERROR(IF(J90,K90/J90*100,0),0)</f>
        <v>0</v>
      </c>
      <c r="L91" s="50">
        <f t="shared" ref="L91" si="284">IFERROR(IF(K90,L90/K90*100,0),0)</f>
        <v>0</v>
      </c>
      <c r="M91" s="50">
        <f t="shared" ref="M91" si="285">IFERROR(IF(L90,M90/L90*100,0),0)</f>
        <v>0</v>
      </c>
      <c r="N91" s="107" t="s">
        <v>587</v>
      </c>
      <c r="O91" s="50">
        <f>IFERROR(IF(N90,O90/N90*100,0),0)</f>
        <v>0</v>
      </c>
      <c r="P91" s="50">
        <f t="shared" ref="P91" si="286">IFERROR(IF(O90,P90/O90*100,0),0)</f>
        <v>0</v>
      </c>
      <c r="Q91" s="50">
        <f t="shared" ref="Q91:S91" si="287">IFERROR(IF(P90,Q90/P90*100,0),0)</f>
        <v>0</v>
      </c>
      <c r="R91" s="192" t="str">
        <f>IF(AO91="","",AO91)</f>
        <v/>
      </c>
      <c r="S91" s="192">
        <f t="shared" si="287"/>
        <v>0</v>
      </c>
      <c r="T91" s="208"/>
      <c r="AD91" s="107">
        <v>110.86491688430642</v>
      </c>
      <c r="AE91" s="50">
        <v>112.06875016572442</v>
      </c>
      <c r="AF91" s="50">
        <v>112.71319649116363</v>
      </c>
      <c r="AG91" s="50">
        <v>106.74462682040678</v>
      </c>
      <c r="AH91" s="50">
        <v>105.87902718731483</v>
      </c>
      <c r="AI91" s="50">
        <v>105.8412341530472</v>
      </c>
      <c r="AJ91" s="50"/>
      <c r="AK91" s="107">
        <v>125.29459445924429</v>
      </c>
      <c r="AL91" s="50">
        <v>113.01534121215808</v>
      </c>
      <c r="AM91" s="50">
        <v>113.31286461854329</v>
      </c>
      <c r="AN91" s="50"/>
      <c r="AO91" s="192" t="s">
        <v>683</v>
      </c>
      <c r="AY91" s="15"/>
      <c r="AZ91" s="15"/>
      <c r="BA91" s="15"/>
      <c r="BB91" s="39"/>
      <c r="BC91" s="39"/>
      <c r="BD91" s="44"/>
      <c r="BE91" s="44"/>
      <c r="BF91" s="44"/>
      <c r="BG91" s="44"/>
      <c r="BH91" s="44"/>
      <c r="BI91" s="44"/>
      <c r="BJ91" s="36"/>
    </row>
    <row r="92" spans="1:62" ht="31.5">
      <c r="A92" s="11">
        <v>600790</v>
      </c>
      <c r="B92" s="11">
        <f t="shared" si="112"/>
        <v>630200072</v>
      </c>
      <c r="C92" s="11">
        <v>200072</v>
      </c>
      <c r="D92" s="148"/>
      <c r="E92" s="101" t="s">
        <v>128</v>
      </c>
      <c r="F92" s="100" t="s">
        <v>105</v>
      </c>
      <c r="G92" s="125">
        <v>21701.01</v>
      </c>
      <c r="H92" s="125">
        <v>23147.65</v>
      </c>
      <c r="I92" s="125">
        <v>26174.75</v>
      </c>
      <c r="J92" s="125">
        <v>26871.65</v>
      </c>
      <c r="K92" s="125">
        <v>27459.35</v>
      </c>
      <c r="L92" s="125">
        <v>27946.59</v>
      </c>
      <c r="M92" s="125">
        <v>28412.12</v>
      </c>
      <c r="N92" s="125">
        <v>18255.650000000001</v>
      </c>
      <c r="O92" s="125">
        <v>18403.7</v>
      </c>
      <c r="P92" s="125">
        <v>22845.33</v>
      </c>
      <c r="Q92" s="125">
        <v>0</v>
      </c>
      <c r="R92" s="125" t="str">
        <f t="shared" ref="R92" si="288">IF(AO92="","",AO92)</f>
        <v/>
      </c>
      <c r="S92" s="125"/>
      <c r="T92" s="211"/>
      <c r="AD92" s="125">
        <v>33639.32</v>
      </c>
      <c r="AE92" s="125">
        <v>35188.86</v>
      </c>
      <c r="AF92" s="125">
        <v>38887.93</v>
      </c>
      <c r="AG92" s="125">
        <v>40858.699999999997</v>
      </c>
      <c r="AH92" s="125">
        <v>42826</v>
      </c>
      <c r="AI92" s="125">
        <v>44766.18</v>
      </c>
      <c r="AJ92" s="125"/>
      <c r="AK92" s="125">
        <v>28746.98</v>
      </c>
      <c r="AL92" s="125">
        <v>34651.199999999997</v>
      </c>
      <c r="AM92" s="125">
        <v>38887.93</v>
      </c>
      <c r="AN92" s="125"/>
      <c r="AO92" s="125" t="s">
        <v>683</v>
      </c>
      <c r="AY92" s="15"/>
      <c r="AZ92" s="15"/>
      <c r="BA92" s="15"/>
      <c r="BB92" s="35"/>
      <c r="BC92" s="35"/>
      <c r="BD92" s="44"/>
      <c r="BE92" s="44"/>
      <c r="BF92" s="44"/>
      <c r="BG92" s="44"/>
      <c r="BH92" s="44"/>
      <c r="BI92" s="44"/>
      <c r="BJ92" s="36"/>
    </row>
    <row r="93" spans="1:62" ht="15.75">
      <c r="A93" s="11">
        <v>600800</v>
      </c>
      <c r="B93" s="11">
        <f t="shared" si="112"/>
        <v>630201072</v>
      </c>
      <c r="C93" s="11">
        <v>201072</v>
      </c>
      <c r="D93" s="148"/>
      <c r="E93" s="68" t="s">
        <v>81</v>
      </c>
      <c r="F93" s="78" t="s">
        <v>613</v>
      </c>
      <c r="G93" s="107" t="s">
        <v>587</v>
      </c>
      <c r="H93" s="50">
        <f>IFERROR(IF(G92,H92/G92*100,0),0)</f>
        <v>106.66623350710407</v>
      </c>
      <c r="I93" s="50">
        <f t="shared" ref="I93" si="289">IFERROR(IF(H92,I92/H92*100,0),0)</f>
        <v>113.07735342464569</v>
      </c>
      <c r="J93" s="50">
        <f t="shared" ref="J93" si="290">IFERROR(IF(I92,J92/I92*100,0),0)</f>
        <v>102.66248961308131</v>
      </c>
      <c r="K93" s="50">
        <f t="shared" ref="K93" si="291">IFERROR(IF(J92,K92/J92*100,0),0)</f>
        <v>102.18706331766005</v>
      </c>
      <c r="L93" s="50">
        <f t="shared" ref="L93" si="292">IFERROR(IF(K92,L92/K92*100,0),0)</f>
        <v>101.77440471096367</v>
      </c>
      <c r="M93" s="50">
        <f t="shared" ref="M93" si="293">IFERROR(IF(L92,M92/L92*100,0),0)</f>
        <v>101.66578462703319</v>
      </c>
      <c r="N93" s="107" t="s">
        <v>587</v>
      </c>
      <c r="O93" s="50">
        <f>IFERROR(IF(N92,O92/N92*100,0),0)</f>
        <v>100.81098180563276</v>
      </c>
      <c r="P93" s="50">
        <f t="shared" ref="P93" si="294">IFERROR(IF(O92,P92/O92*100,0),0)</f>
        <v>124.13444035710211</v>
      </c>
      <c r="Q93" s="50">
        <f t="shared" ref="Q93:S93" si="295">IFERROR(IF(P92,Q92/P92*100,0),0)</f>
        <v>0</v>
      </c>
      <c r="R93" s="192" t="str">
        <f>IF(AO93="","",AO93)</f>
        <v/>
      </c>
      <c r="S93" s="192">
        <f t="shared" si="295"/>
        <v>0</v>
      </c>
      <c r="T93" s="208"/>
      <c r="AD93" s="107">
        <v>110.94722281680376</v>
      </c>
      <c r="AE93" s="50">
        <v>104.60633568098285</v>
      </c>
      <c r="AF93" s="50">
        <v>110.51204841532234</v>
      </c>
      <c r="AG93" s="50">
        <v>105.06781924365734</v>
      </c>
      <c r="AH93" s="50">
        <v>104.81488642565722</v>
      </c>
      <c r="AI93" s="50">
        <v>104.53037874188578</v>
      </c>
      <c r="AJ93" s="50"/>
      <c r="AK93" s="107">
        <v>107.90398051743799</v>
      </c>
      <c r="AL93" s="50">
        <v>120.5385748346435</v>
      </c>
      <c r="AM93" s="50">
        <v>112.22679156854598</v>
      </c>
      <c r="AN93" s="50"/>
      <c r="AO93" s="192" t="s">
        <v>683</v>
      </c>
      <c r="AY93" s="15"/>
      <c r="AZ93" s="15"/>
      <c r="BA93" s="15"/>
      <c r="BB93" s="31"/>
      <c r="BC93" s="31"/>
      <c r="BD93" s="44"/>
      <c r="BE93" s="44"/>
      <c r="BF93" s="44"/>
      <c r="BG93" s="36"/>
      <c r="BH93" s="36"/>
      <c r="BI93" s="36"/>
      <c r="BJ93" s="36"/>
    </row>
    <row r="94" spans="1:62" ht="15.75">
      <c r="A94" s="11">
        <v>600810</v>
      </c>
      <c r="B94" s="11">
        <f t="shared" si="112"/>
        <v>630200080</v>
      </c>
      <c r="C94" s="11">
        <v>200080</v>
      </c>
      <c r="D94" s="137">
        <v>36975</v>
      </c>
      <c r="E94" s="102" t="s">
        <v>87</v>
      </c>
      <c r="F94" s="100" t="s">
        <v>105</v>
      </c>
      <c r="G94" s="125">
        <v>22680.04</v>
      </c>
      <c r="H94" s="125">
        <v>27680.04</v>
      </c>
      <c r="I94" s="125">
        <v>33522.42</v>
      </c>
      <c r="J94" s="125">
        <v>34445.370000000003</v>
      </c>
      <c r="K94" s="125">
        <v>35155.300000000003</v>
      </c>
      <c r="L94" s="125">
        <v>35799.94</v>
      </c>
      <c r="M94" s="125">
        <v>36345.29</v>
      </c>
      <c r="N94" s="125">
        <v>25641.3</v>
      </c>
      <c r="O94" s="125">
        <v>25980.2</v>
      </c>
      <c r="P94" s="125">
        <v>31465.85</v>
      </c>
      <c r="Q94" s="125">
        <v>0</v>
      </c>
      <c r="R94" s="125" t="str">
        <f t="shared" ref="R94" si="296">IF(AO94="","",AO94)</f>
        <v/>
      </c>
      <c r="S94" s="125"/>
      <c r="T94" s="209"/>
      <c r="U94" s="175">
        <v>32068.2</v>
      </c>
      <c r="V94" s="175">
        <v>36630</v>
      </c>
      <c r="W94" s="175">
        <v>57279.8</v>
      </c>
      <c r="X94" s="175">
        <v>28239.4</v>
      </c>
      <c r="Y94" s="175">
        <v>32843.9</v>
      </c>
      <c r="Z94" s="175">
        <v>42806.400000000001</v>
      </c>
      <c r="AD94" s="125">
        <v>23977.99</v>
      </c>
      <c r="AE94" s="125">
        <v>26066.16</v>
      </c>
      <c r="AF94" s="125">
        <v>30343.4</v>
      </c>
      <c r="AG94" s="125">
        <v>32565.26</v>
      </c>
      <c r="AH94" s="125">
        <v>34518.58</v>
      </c>
      <c r="AI94" s="125">
        <v>36846.74</v>
      </c>
      <c r="AJ94" s="125"/>
      <c r="AK94" s="125">
        <v>23731.29</v>
      </c>
      <c r="AL94" s="125">
        <v>25980.2</v>
      </c>
      <c r="AM94" s="125">
        <v>30343.4</v>
      </c>
      <c r="AN94" s="125"/>
      <c r="AO94" s="125" t="s">
        <v>683</v>
      </c>
      <c r="AY94" s="15"/>
      <c r="AZ94" s="15"/>
      <c r="BA94" s="15"/>
      <c r="BB94" s="32"/>
      <c r="BC94" s="32"/>
      <c r="BD94" s="36"/>
      <c r="BE94" s="36"/>
      <c r="BF94" s="36"/>
      <c r="BG94" s="36"/>
      <c r="BH94" s="36"/>
      <c r="BI94" s="36"/>
      <c r="BJ94" s="36"/>
    </row>
    <row r="95" spans="1:62" ht="15.75">
      <c r="A95" s="11">
        <v>600820</v>
      </c>
      <c r="B95" s="11">
        <f t="shared" si="112"/>
        <v>630201080</v>
      </c>
      <c r="C95" s="11">
        <v>201080</v>
      </c>
      <c r="D95" s="148"/>
      <c r="E95" s="68" t="s">
        <v>81</v>
      </c>
      <c r="F95" s="78" t="s">
        <v>613</v>
      </c>
      <c r="G95" s="107" t="s">
        <v>587</v>
      </c>
      <c r="H95" s="50">
        <f>IFERROR(IF(G94,H94/G94*100,0),0)</f>
        <v>122.04581649767815</v>
      </c>
      <c r="I95" s="50">
        <f t="shared" ref="I95" si="297">IFERROR(IF(H94,I94/H94*100,0),0)</f>
        <v>121.10683366064498</v>
      </c>
      <c r="J95" s="50">
        <f t="shared" ref="J95" si="298">IFERROR(IF(I94,J94/I94*100,0),0)</f>
        <v>102.75323201606568</v>
      </c>
      <c r="K95" s="50">
        <f t="shared" ref="K95" si="299">IFERROR(IF(J94,K94/J94*100,0),0)</f>
        <v>102.06103171485748</v>
      </c>
      <c r="L95" s="50">
        <f t="shared" ref="L95" si="300">IFERROR(IF(K94,L94/K94*100,0),0)</f>
        <v>101.83369221710524</v>
      </c>
      <c r="M95" s="50">
        <f t="shared" ref="M95" si="301">IFERROR(IF(L94,M94/L94*100,0),0)</f>
        <v>101.52332657540765</v>
      </c>
      <c r="N95" s="107" t="s">
        <v>587</v>
      </c>
      <c r="O95" s="50">
        <f>IFERROR(IF(N94,O94/N94*100,0),0)</f>
        <v>101.32169585785434</v>
      </c>
      <c r="P95" s="50">
        <f t="shared" ref="P95" si="302">IFERROR(IF(O94,P94/O94*100,0),0)</f>
        <v>121.11473352784041</v>
      </c>
      <c r="Q95" s="50">
        <f t="shared" ref="Q95:S95" si="303">IFERROR(IF(P94,Q94/P94*100,0),0)</f>
        <v>0</v>
      </c>
      <c r="R95" s="192" t="str">
        <f>IF(AO95="","",AO95)</f>
        <v/>
      </c>
      <c r="S95" s="192">
        <f t="shared" si="303"/>
        <v>0</v>
      </c>
      <c r="T95" s="208"/>
      <c r="AD95" s="107">
        <v>106.69868488854439</v>
      </c>
      <c r="AE95" s="50">
        <v>108.70869493231083</v>
      </c>
      <c r="AF95" s="50">
        <v>116.40916805544046</v>
      </c>
      <c r="AG95" s="50">
        <v>107.32238312120592</v>
      </c>
      <c r="AH95" s="50">
        <v>105.99817105713268</v>
      </c>
      <c r="AI95" s="50">
        <v>106.74465751488039</v>
      </c>
      <c r="AJ95" s="50"/>
      <c r="AK95" s="107">
        <v>127.05096110192649</v>
      </c>
      <c r="AL95" s="50">
        <v>109.47656027127056</v>
      </c>
      <c r="AM95" s="50">
        <v>116.79432798823719</v>
      </c>
      <c r="AN95" s="50"/>
      <c r="AO95" s="192" t="s">
        <v>683</v>
      </c>
      <c r="AY95" s="15"/>
      <c r="AZ95" s="15"/>
      <c r="BA95" s="15"/>
      <c r="BB95" s="39"/>
      <c r="BC95" s="39"/>
      <c r="BD95" s="44"/>
      <c r="BE95" s="44"/>
      <c r="BF95" s="44"/>
      <c r="BG95" s="44"/>
      <c r="BH95" s="44"/>
      <c r="BI95" s="44"/>
      <c r="BJ95" s="36"/>
    </row>
    <row r="96" spans="1:62" ht="31.5">
      <c r="A96" s="11">
        <v>600830</v>
      </c>
      <c r="B96" s="11">
        <f t="shared" si="112"/>
        <v>630200090</v>
      </c>
      <c r="C96" s="11">
        <v>200090</v>
      </c>
      <c r="D96" s="137">
        <v>36976</v>
      </c>
      <c r="E96" s="102" t="s">
        <v>88</v>
      </c>
      <c r="F96" s="100" t="s">
        <v>105</v>
      </c>
      <c r="G96" s="125">
        <v>0</v>
      </c>
      <c r="H96" s="125">
        <v>0</v>
      </c>
      <c r="I96" s="125">
        <v>0</v>
      </c>
      <c r="J96" s="125">
        <v>0</v>
      </c>
      <c r="K96" s="125">
        <v>0</v>
      </c>
      <c r="L96" s="125">
        <v>0</v>
      </c>
      <c r="M96" s="125">
        <v>0</v>
      </c>
      <c r="N96" s="125">
        <v>0</v>
      </c>
      <c r="O96" s="125">
        <v>0</v>
      </c>
      <c r="P96" s="125">
        <v>0</v>
      </c>
      <c r="Q96" s="125">
        <v>0</v>
      </c>
      <c r="R96" s="125" t="str">
        <f t="shared" ref="R96" si="304">IF(AO96="","",AO96)</f>
        <v/>
      </c>
      <c r="S96" s="125"/>
      <c r="T96" s="209"/>
      <c r="U96" s="175">
        <v>26479.9</v>
      </c>
      <c r="V96" s="175">
        <v>30685.1</v>
      </c>
      <c r="W96" s="175">
        <v>36080</v>
      </c>
      <c r="X96" s="175">
        <v>16327</v>
      </c>
      <c r="Y96" s="175">
        <v>27277.8</v>
      </c>
      <c r="Z96" s="175">
        <v>29291.7</v>
      </c>
      <c r="AD96" s="125">
        <v>14988.43</v>
      </c>
      <c r="AE96" s="125">
        <v>16409.599999999999</v>
      </c>
      <c r="AF96" s="125">
        <v>18958.259999999998</v>
      </c>
      <c r="AG96" s="125">
        <v>19945.96</v>
      </c>
      <c r="AH96" s="125">
        <v>21052</v>
      </c>
      <c r="AI96" s="125">
        <v>22147.599999999999</v>
      </c>
      <c r="AJ96" s="125"/>
      <c r="AK96" s="125">
        <v>13988.36</v>
      </c>
      <c r="AL96" s="125">
        <v>15423.2</v>
      </c>
      <c r="AM96" s="125">
        <v>18958.259999999998</v>
      </c>
      <c r="AN96" s="125"/>
      <c r="AO96" s="125" t="s">
        <v>683</v>
      </c>
      <c r="AY96" s="15"/>
      <c r="AZ96" s="15"/>
      <c r="BA96" s="15"/>
      <c r="BB96" s="35"/>
      <c r="BC96" s="35"/>
      <c r="BD96" s="44"/>
      <c r="BE96" s="44"/>
      <c r="BF96" s="44"/>
      <c r="BG96" s="44"/>
      <c r="BH96" s="44"/>
      <c r="BI96" s="44"/>
      <c r="BJ96" s="36"/>
    </row>
    <row r="97" spans="1:62" ht="15.75">
      <c r="A97" s="11">
        <v>600840</v>
      </c>
      <c r="B97" s="11">
        <f t="shared" si="112"/>
        <v>630201090</v>
      </c>
      <c r="C97" s="11">
        <v>201090</v>
      </c>
      <c r="D97" s="148"/>
      <c r="E97" s="68" t="s">
        <v>81</v>
      </c>
      <c r="F97" s="78" t="s">
        <v>613</v>
      </c>
      <c r="G97" s="107" t="s">
        <v>587</v>
      </c>
      <c r="H97" s="50">
        <f>IFERROR(IF(G96,H96/G96*100,0),0)</f>
        <v>0</v>
      </c>
      <c r="I97" s="50">
        <f t="shared" ref="I97" si="305">IFERROR(IF(H96,I96/H96*100,0),0)</f>
        <v>0</v>
      </c>
      <c r="J97" s="50">
        <f t="shared" ref="J97" si="306">IFERROR(IF(I96,J96/I96*100,0),0)</f>
        <v>0</v>
      </c>
      <c r="K97" s="50">
        <f t="shared" ref="K97" si="307">IFERROR(IF(J96,K96/J96*100,0),0)</f>
        <v>0</v>
      </c>
      <c r="L97" s="50">
        <f t="shared" ref="L97" si="308">IFERROR(IF(K96,L96/K96*100,0),0)</f>
        <v>0</v>
      </c>
      <c r="M97" s="50">
        <f t="shared" ref="M97" si="309">IFERROR(IF(L96,M96/L96*100,0),0)</f>
        <v>0</v>
      </c>
      <c r="N97" s="107" t="s">
        <v>587</v>
      </c>
      <c r="O97" s="50">
        <f>IFERROR(IF(N96,O96/N96*100,0),0)</f>
        <v>0</v>
      </c>
      <c r="P97" s="50">
        <f t="shared" ref="P97" si="310">IFERROR(IF(O96,P96/O96*100,0),0)</f>
        <v>0</v>
      </c>
      <c r="Q97" s="50">
        <f t="shared" ref="Q97:S97" si="311">IFERROR(IF(P96,Q96/P96*100,0),0)</f>
        <v>0</v>
      </c>
      <c r="R97" s="192" t="str">
        <f>IF(AO97="","",AO97)</f>
        <v/>
      </c>
      <c r="S97" s="192">
        <f t="shared" si="311"/>
        <v>0</v>
      </c>
      <c r="T97" s="208"/>
      <c r="AD97" s="107">
        <v>109.64437558339257</v>
      </c>
      <c r="AE97" s="50">
        <v>109.48178027985584</v>
      </c>
      <c r="AF97" s="50">
        <v>115.53151813572542</v>
      </c>
      <c r="AG97" s="50">
        <v>105.20986630629605</v>
      </c>
      <c r="AH97" s="50">
        <v>105.54518308469486</v>
      </c>
      <c r="AI97" s="50">
        <v>105.20425612768382</v>
      </c>
      <c r="AJ97" s="50"/>
      <c r="AK97" s="107">
        <v>102.51420087077665</v>
      </c>
      <c r="AL97" s="50">
        <v>110.25738542616861</v>
      </c>
      <c r="AM97" s="50">
        <v>122.92040562269825</v>
      </c>
      <c r="AN97" s="50"/>
      <c r="AO97" s="192" t="s">
        <v>683</v>
      </c>
      <c r="AY97" s="15"/>
      <c r="AZ97" s="15"/>
      <c r="BA97" s="15"/>
      <c r="BB97" s="31"/>
      <c r="BC97" s="31"/>
      <c r="BD97" s="44"/>
      <c r="BE97" s="44"/>
      <c r="BF97" s="44"/>
      <c r="BG97" s="36"/>
      <c r="BH97" s="36"/>
      <c r="BI97" s="36"/>
      <c r="BJ97" s="36"/>
    </row>
    <row r="98" spans="1:62" ht="15.75">
      <c r="A98" s="11">
        <v>600850</v>
      </c>
      <c r="B98" s="11">
        <f t="shared" si="112"/>
        <v>630200100</v>
      </c>
      <c r="C98" s="11">
        <v>200100</v>
      </c>
      <c r="D98" s="137">
        <v>36976</v>
      </c>
      <c r="E98" s="99" t="s">
        <v>89</v>
      </c>
      <c r="F98" s="100" t="s">
        <v>105</v>
      </c>
      <c r="G98" s="125">
        <v>0</v>
      </c>
      <c r="H98" s="125">
        <v>0</v>
      </c>
      <c r="I98" s="125">
        <v>0</v>
      </c>
      <c r="J98" s="125">
        <v>0</v>
      </c>
      <c r="K98" s="125">
        <v>0</v>
      </c>
      <c r="L98" s="125">
        <v>0</v>
      </c>
      <c r="M98" s="125">
        <v>0</v>
      </c>
      <c r="N98" s="125">
        <v>0</v>
      </c>
      <c r="O98" s="125">
        <v>0</v>
      </c>
      <c r="P98" s="125">
        <v>0</v>
      </c>
      <c r="Q98" s="125">
        <v>0</v>
      </c>
      <c r="R98" s="125" t="str">
        <f t="shared" ref="R98" si="312">IF(AO98="","",AO98)</f>
        <v/>
      </c>
      <c r="S98" s="125"/>
      <c r="T98" s="209"/>
      <c r="U98" s="175">
        <v>26479.9</v>
      </c>
      <c r="V98" s="175">
        <v>30685.1</v>
      </c>
      <c r="W98" s="175">
        <v>36080</v>
      </c>
      <c r="X98" s="175">
        <v>16327</v>
      </c>
      <c r="Y98" s="175">
        <v>27277.8</v>
      </c>
      <c r="Z98" s="175">
        <v>29291.7</v>
      </c>
      <c r="AD98" s="125">
        <v>18589.3</v>
      </c>
      <c r="AE98" s="125">
        <v>21778.91</v>
      </c>
      <c r="AF98" s="125">
        <v>25693.62</v>
      </c>
      <c r="AG98" s="125">
        <v>26955.98</v>
      </c>
      <c r="AH98" s="125">
        <v>29327.55</v>
      </c>
      <c r="AI98" s="125">
        <v>31155.8</v>
      </c>
      <c r="AJ98" s="125"/>
      <c r="AK98" s="125">
        <v>18047.349999999999</v>
      </c>
      <c r="AL98" s="125">
        <v>21632.2</v>
      </c>
      <c r="AM98" s="125">
        <v>25693.62</v>
      </c>
      <c r="AN98" s="125"/>
      <c r="AO98" s="125" t="s">
        <v>683</v>
      </c>
      <c r="AY98" s="15"/>
      <c r="AZ98" s="15"/>
      <c r="BA98" s="15"/>
      <c r="BB98" s="32"/>
      <c r="BC98" s="32"/>
      <c r="BD98" s="36"/>
      <c r="BE98" s="36"/>
      <c r="BF98" s="36"/>
      <c r="BG98" s="36"/>
      <c r="BH98" s="36"/>
      <c r="BI98" s="36"/>
      <c r="BJ98" s="36"/>
    </row>
    <row r="99" spans="1:62" ht="15.75">
      <c r="A99" s="11">
        <v>600860</v>
      </c>
      <c r="B99" s="11">
        <f t="shared" si="112"/>
        <v>630201100</v>
      </c>
      <c r="C99" s="11">
        <v>201100</v>
      </c>
      <c r="D99" s="148"/>
      <c r="E99" s="68" t="s">
        <v>81</v>
      </c>
      <c r="F99" s="78" t="s">
        <v>613</v>
      </c>
      <c r="G99" s="107" t="s">
        <v>587</v>
      </c>
      <c r="H99" s="50">
        <f>IFERROR(IF(G98,H98/G98*100,0),0)</f>
        <v>0</v>
      </c>
      <c r="I99" s="50">
        <f t="shared" ref="I99" si="313">IFERROR(IF(H98,I98/H98*100,0),0)</f>
        <v>0</v>
      </c>
      <c r="J99" s="50">
        <f t="shared" ref="J99" si="314">IFERROR(IF(I98,J98/I98*100,0),0)</f>
        <v>0</v>
      </c>
      <c r="K99" s="50">
        <f t="shared" ref="K99" si="315">IFERROR(IF(J98,K98/J98*100,0),0)</f>
        <v>0</v>
      </c>
      <c r="L99" s="50">
        <f t="shared" ref="L99" si="316">IFERROR(IF(K98,L98/K98*100,0),0)</f>
        <v>0</v>
      </c>
      <c r="M99" s="50">
        <f t="shared" ref="M99" si="317">IFERROR(IF(L98,M98/L98*100,0),0)</f>
        <v>0</v>
      </c>
      <c r="N99" s="107" t="s">
        <v>587</v>
      </c>
      <c r="O99" s="50">
        <f>IFERROR(IF(N98,O98/N98*100,0),0)</f>
        <v>0</v>
      </c>
      <c r="P99" s="50">
        <f t="shared" ref="P99" si="318">IFERROR(IF(O98,P98/O98*100,0),0)</f>
        <v>0</v>
      </c>
      <c r="Q99" s="50">
        <f t="shared" ref="Q99:S99" si="319">IFERROR(IF(P98,Q98/P98*100,0),0)</f>
        <v>0</v>
      </c>
      <c r="R99" s="192" t="str">
        <f>IF(AO99="","",AO99)</f>
        <v/>
      </c>
      <c r="S99" s="192">
        <f t="shared" si="319"/>
        <v>0</v>
      </c>
      <c r="T99" s="208"/>
      <c r="AD99" s="107">
        <v>107.43819325963224</v>
      </c>
      <c r="AE99" s="50">
        <v>117.15831150177792</v>
      </c>
      <c r="AF99" s="50">
        <v>117.97477467880624</v>
      </c>
      <c r="AG99" s="50">
        <v>104.91312629360907</v>
      </c>
      <c r="AH99" s="50">
        <v>108.79793648756231</v>
      </c>
      <c r="AI99" s="50">
        <v>106.23389952450853</v>
      </c>
      <c r="AJ99" s="50"/>
      <c r="AK99" s="107">
        <v>102.58407729552074</v>
      </c>
      <c r="AL99" s="50">
        <v>119.86358107977073</v>
      </c>
      <c r="AM99" s="50">
        <v>118.77488188903578</v>
      </c>
      <c r="AN99" s="50"/>
      <c r="AO99" s="192" t="s">
        <v>683</v>
      </c>
      <c r="AY99" s="15"/>
      <c r="AZ99" s="15"/>
      <c r="BA99" s="15"/>
      <c r="BB99" s="39"/>
      <c r="BC99" s="39"/>
      <c r="BD99" s="44"/>
      <c r="BE99" s="44"/>
      <c r="BF99" s="44"/>
      <c r="BG99" s="44"/>
      <c r="BH99" s="44"/>
      <c r="BI99" s="44"/>
      <c r="BJ99" s="36"/>
    </row>
    <row r="100" spans="1:62" ht="15.75" customHeight="1">
      <c r="A100" s="11">
        <v>600870</v>
      </c>
      <c r="B100" s="11">
        <f t="shared" si="112"/>
        <v>630200110</v>
      </c>
      <c r="C100" s="11">
        <v>200110</v>
      </c>
      <c r="D100" s="137">
        <v>36978</v>
      </c>
      <c r="E100" s="99" t="s">
        <v>90</v>
      </c>
      <c r="F100" s="100" t="s">
        <v>105</v>
      </c>
      <c r="G100" s="125">
        <v>0</v>
      </c>
      <c r="H100" s="125">
        <v>0</v>
      </c>
      <c r="I100" s="125">
        <v>0</v>
      </c>
      <c r="J100" s="125">
        <v>0</v>
      </c>
      <c r="K100" s="125">
        <v>0</v>
      </c>
      <c r="L100" s="125">
        <v>0</v>
      </c>
      <c r="M100" s="125">
        <v>0</v>
      </c>
      <c r="N100" s="125">
        <v>0</v>
      </c>
      <c r="O100" s="125">
        <v>0</v>
      </c>
      <c r="P100" s="125">
        <v>0</v>
      </c>
      <c r="Q100" s="125">
        <v>0</v>
      </c>
      <c r="R100" s="125" t="str">
        <f t="shared" ref="R100" si="320">IF(AO100="","",AO100)</f>
        <v/>
      </c>
      <c r="S100" s="125"/>
      <c r="T100" s="209"/>
      <c r="U100" s="175">
        <v>48043.5</v>
      </c>
      <c r="V100" s="175">
        <v>56533.1</v>
      </c>
      <c r="W100" s="175">
        <v>62862.6</v>
      </c>
      <c r="X100" s="175">
        <v>44596.800000000003</v>
      </c>
      <c r="Y100" s="175">
        <v>56794.3</v>
      </c>
      <c r="Z100" s="175">
        <v>61978.1</v>
      </c>
      <c r="AD100" s="125">
        <v>36342.769999999997</v>
      </c>
      <c r="AE100" s="125">
        <v>37837.03</v>
      </c>
      <c r="AF100" s="125">
        <v>39577.53</v>
      </c>
      <c r="AG100" s="125">
        <v>41177.25</v>
      </c>
      <c r="AH100" s="125">
        <v>43411.91</v>
      </c>
      <c r="AI100" s="125">
        <v>45490.46</v>
      </c>
      <c r="AJ100" s="125"/>
      <c r="AK100" s="125">
        <v>35327.24</v>
      </c>
      <c r="AL100" s="125">
        <v>37313.9</v>
      </c>
      <c r="AM100" s="125">
        <v>40577.53</v>
      </c>
      <c r="AN100" s="125"/>
      <c r="AO100" s="125" t="s">
        <v>683</v>
      </c>
      <c r="AY100" s="15"/>
      <c r="AZ100" s="15"/>
      <c r="BA100" s="15"/>
      <c r="BB100" s="35"/>
      <c r="BC100" s="35"/>
      <c r="BD100" s="44"/>
      <c r="BE100" s="44"/>
      <c r="BF100" s="44"/>
      <c r="BG100" s="44"/>
      <c r="BH100" s="44"/>
      <c r="BI100" s="44"/>
      <c r="BJ100" s="36"/>
    </row>
    <row r="101" spans="1:62" ht="15.75" customHeight="1">
      <c r="A101" s="11">
        <v>600880</v>
      </c>
      <c r="B101" s="11">
        <f t="shared" si="112"/>
        <v>630201110</v>
      </c>
      <c r="C101" s="11">
        <v>201110</v>
      </c>
      <c r="D101" s="148"/>
      <c r="E101" s="68" t="s">
        <v>81</v>
      </c>
      <c r="F101" s="78" t="s">
        <v>613</v>
      </c>
      <c r="G101" s="107" t="s">
        <v>587</v>
      </c>
      <c r="H101" s="50">
        <f>IFERROR(IF(G100,H100/G100*100,0),0)</f>
        <v>0</v>
      </c>
      <c r="I101" s="50">
        <f t="shared" ref="I101" si="321">IFERROR(IF(H100,I100/H100*100,0),0)</f>
        <v>0</v>
      </c>
      <c r="J101" s="50">
        <f t="shared" ref="J101" si="322">IFERROR(IF(I100,J100/I100*100,0),0)</f>
        <v>0</v>
      </c>
      <c r="K101" s="50">
        <f t="shared" ref="K101" si="323">IFERROR(IF(J100,K100/J100*100,0),0)</f>
        <v>0</v>
      </c>
      <c r="L101" s="50">
        <f t="shared" ref="L101" si="324">IFERROR(IF(K100,L100/K100*100,0),0)</f>
        <v>0</v>
      </c>
      <c r="M101" s="50">
        <f t="shared" ref="M101" si="325">IFERROR(IF(L100,M100/L100*100,0),0)</f>
        <v>0</v>
      </c>
      <c r="N101" s="107" t="s">
        <v>587</v>
      </c>
      <c r="O101" s="50">
        <f>IFERROR(IF(N100,O100/N100*100,0),0)</f>
        <v>0</v>
      </c>
      <c r="P101" s="50">
        <f t="shared" ref="P101" si="326">IFERROR(IF(O100,P100/O100*100,0),0)</f>
        <v>0</v>
      </c>
      <c r="Q101" s="50">
        <f t="shared" ref="Q101:S101" si="327">IFERROR(IF(P100,Q100/P100*100,0),0)</f>
        <v>0</v>
      </c>
      <c r="R101" s="192" t="str">
        <f>IF(AO101="","",AO101)</f>
        <v/>
      </c>
      <c r="S101" s="192">
        <f t="shared" si="327"/>
        <v>0</v>
      </c>
      <c r="T101" s="208"/>
      <c r="AD101" s="107">
        <v>105.47692309478325</v>
      </c>
      <c r="AE101" s="50">
        <v>104.11157432413655</v>
      </c>
      <c r="AF101" s="50">
        <v>104.59999106695214</v>
      </c>
      <c r="AG101" s="50">
        <v>104.0419904930904</v>
      </c>
      <c r="AH101" s="50">
        <v>105.42692870456381</v>
      </c>
      <c r="AI101" s="50">
        <v>104.78797178009445</v>
      </c>
      <c r="AJ101" s="50"/>
      <c r="AK101" s="107">
        <v>106.38789835713771</v>
      </c>
      <c r="AL101" s="50">
        <v>105.62359244594258</v>
      </c>
      <c r="AM101" s="50">
        <v>108.74641889483543</v>
      </c>
      <c r="AN101" s="50"/>
      <c r="AO101" s="192" t="s">
        <v>683</v>
      </c>
      <c r="AY101" s="15"/>
      <c r="AZ101" s="15"/>
      <c r="BA101" s="15"/>
      <c r="BB101" s="31"/>
      <c r="BC101" s="31"/>
      <c r="BD101" s="44"/>
      <c r="BE101" s="44"/>
      <c r="BF101" s="44"/>
      <c r="BG101" s="36"/>
      <c r="BH101" s="36"/>
      <c r="BI101" s="36"/>
      <c r="BJ101" s="36"/>
    </row>
    <row r="102" spans="1:62" ht="31.5">
      <c r="A102" s="11">
        <v>600890</v>
      </c>
      <c r="B102" s="11">
        <f t="shared" si="112"/>
        <v>630200120</v>
      </c>
      <c r="C102" s="11">
        <v>200120</v>
      </c>
      <c r="D102" s="148">
        <v>36979</v>
      </c>
      <c r="E102" s="99" t="s">
        <v>7</v>
      </c>
      <c r="F102" s="100" t="s">
        <v>105</v>
      </c>
      <c r="G102" s="125">
        <v>0</v>
      </c>
      <c r="H102" s="125">
        <v>0</v>
      </c>
      <c r="I102" s="125">
        <v>0</v>
      </c>
      <c r="J102" s="125">
        <v>0</v>
      </c>
      <c r="K102" s="125">
        <v>0</v>
      </c>
      <c r="L102" s="125">
        <v>0</v>
      </c>
      <c r="M102" s="125">
        <v>0</v>
      </c>
      <c r="N102" s="125">
        <v>0</v>
      </c>
      <c r="O102" s="125">
        <v>0</v>
      </c>
      <c r="P102" s="125">
        <v>0</v>
      </c>
      <c r="Q102" s="125">
        <v>0</v>
      </c>
      <c r="R102" s="125" t="str">
        <f t="shared" ref="R102" si="328">IF(AO102="","",AO102)</f>
        <v/>
      </c>
      <c r="S102" s="125"/>
      <c r="T102" s="209"/>
      <c r="U102" s="175">
        <v>25285.4</v>
      </c>
      <c r="V102" s="175">
        <v>28239.5</v>
      </c>
      <c r="W102" s="175">
        <v>35372.6</v>
      </c>
      <c r="X102" s="175">
        <v>22209.200000000001</v>
      </c>
      <c r="Y102" s="175">
        <v>25437.3</v>
      </c>
      <c r="Z102" s="175">
        <v>32473</v>
      </c>
      <c r="AD102" s="125">
        <v>27082.04</v>
      </c>
      <c r="AE102" s="125">
        <v>29043.24</v>
      </c>
      <c r="AF102" s="125">
        <v>30553.49</v>
      </c>
      <c r="AG102" s="125">
        <v>32592.31</v>
      </c>
      <c r="AH102" s="125">
        <v>34361.230000000003</v>
      </c>
      <c r="AI102" s="125">
        <v>36211.31</v>
      </c>
      <c r="AJ102" s="125"/>
      <c r="AK102" s="125">
        <v>26235.29</v>
      </c>
      <c r="AL102" s="125">
        <v>28998.1</v>
      </c>
      <c r="AM102" s="125">
        <v>32553.49</v>
      </c>
      <c r="AN102" s="125"/>
      <c r="AO102" s="125" t="s">
        <v>683</v>
      </c>
      <c r="AY102" s="15"/>
      <c r="AZ102" s="15"/>
      <c r="BA102" s="15"/>
      <c r="BB102" s="32"/>
      <c r="BC102" s="32"/>
      <c r="BD102" s="36"/>
      <c r="BE102" s="36"/>
      <c r="BF102" s="36"/>
      <c r="BG102" s="36"/>
      <c r="BH102" s="36"/>
      <c r="BI102" s="36"/>
      <c r="BJ102" s="36"/>
    </row>
    <row r="103" spans="1:62" ht="18.75" customHeight="1">
      <c r="A103" s="11">
        <v>600900</v>
      </c>
      <c r="B103" s="11">
        <f t="shared" si="112"/>
        <v>630201120</v>
      </c>
      <c r="C103" s="11">
        <v>201120</v>
      </c>
      <c r="D103" s="148"/>
      <c r="E103" s="68" t="s">
        <v>81</v>
      </c>
      <c r="F103" s="78" t="s">
        <v>613</v>
      </c>
      <c r="G103" s="107" t="s">
        <v>587</v>
      </c>
      <c r="H103" s="50">
        <f>IFERROR(IF(G102,H102/G102*100,0),0)</f>
        <v>0</v>
      </c>
      <c r="I103" s="50">
        <f t="shared" ref="I103" si="329">IFERROR(IF(H102,I102/H102*100,0),0)</f>
        <v>0</v>
      </c>
      <c r="J103" s="50">
        <f t="shared" ref="J103" si="330">IFERROR(IF(I102,J102/I102*100,0),0)</f>
        <v>0</v>
      </c>
      <c r="K103" s="50">
        <f t="shared" ref="K103" si="331">IFERROR(IF(J102,K102/J102*100,0),0)</f>
        <v>0</v>
      </c>
      <c r="L103" s="50">
        <f t="shared" ref="L103" si="332">IFERROR(IF(K102,L102/K102*100,0),0)</f>
        <v>0</v>
      </c>
      <c r="M103" s="50">
        <f t="shared" ref="M103" si="333">IFERROR(IF(L102,M102/L102*100,0),0)</f>
        <v>0</v>
      </c>
      <c r="N103" s="107" t="s">
        <v>587</v>
      </c>
      <c r="O103" s="50">
        <f>IFERROR(IF(N102,O102/N102*100,0),0)</f>
        <v>0</v>
      </c>
      <c r="P103" s="50">
        <f t="shared" ref="P103" si="334">IFERROR(IF(O102,P102/O102*100,0),0)</f>
        <v>0</v>
      </c>
      <c r="Q103" s="50">
        <f t="shared" ref="Q103:S103" si="335">IFERROR(IF(P102,Q102/P102*100,0),0)</f>
        <v>0</v>
      </c>
      <c r="R103" s="192" t="str">
        <f>IF(AO103="","",AO103)</f>
        <v/>
      </c>
      <c r="S103" s="192">
        <f t="shared" si="335"/>
        <v>0</v>
      </c>
      <c r="T103" s="208"/>
      <c r="AD103" s="107">
        <v>103.38155915743505</v>
      </c>
      <c r="AE103" s="50">
        <v>107.24169966516554</v>
      </c>
      <c r="AF103" s="50">
        <v>105.20000523357587</v>
      </c>
      <c r="AG103" s="50">
        <v>106.67295290979852</v>
      </c>
      <c r="AH103" s="50">
        <v>105.42741523997532</v>
      </c>
      <c r="AI103" s="50">
        <v>105.38420772481076</v>
      </c>
      <c r="AJ103" s="50"/>
      <c r="AK103" s="107">
        <v>111.00853108162198</v>
      </c>
      <c r="AL103" s="50">
        <v>110.53089178735969</v>
      </c>
      <c r="AM103" s="50">
        <v>112.26076880899095</v>
      </c>
      <c r="AN103" s="50"/>
      <c r="AO103" s="192" t="s">
        <v>683</v>
      </c>
      <c r="AY103" s="15"/>
      <c r="AZ103" s="15"/>
      <c r="BA103" s="15"/>
      <c r="BB103" s="39"/>
      <c r="BC103" s="39"/>
      <c r="BD103" s="44"/>
      <c r="BE103" s="44"/>
      <c r="BF103" s="44"/>
      <c r="BG103" s="44"/>
      <c r="BH103" s="44"/>
      <c r="BI103" s="44"/>
      <c r="BJ103" s="36"/>
    </row>
    <row r="104" spans="1:62" ht="31.5">
      <c r="A104" s="11">
        <v>600910</v>
      </c>
      <c r="B104" s="11">
        <f t="shared" si="112"/>
        <v>630200130</v>
      </c>
      <c r="C104" s="11">
        <v>200130</v>
      </c>
      <c r="D104" s="148">
        <v>36980</v>
      </c>
      <c r="E104" s="102" t="s">
        <v>91</v>
      </c>
      <c r="F104" s="100" t="s">
        <v>105</v>
      </c>
      <c r="G104" s="125">
        <v>0</v>
      </c>
      <c r="H104" s="125">
        <v>0</v>
      </c>
      <c r="I104" s="125">
        <v>0</v>
      </c>
      <c r="J104" s="125">
        <v>0</v>
      </c>
      <c r="K104" s="125">
        <v>0</v>
      </c>
      <c r="L104" s="125">
        <v>0</v>
      </c>
      <c r="M104" s="125">
        <v>0</v>
      </c>
      <c r="N104" s="125">
        <v>0</v>
      </c>
      <c r="O104" s="125">
        <v>0</v>
      </c>
      <c r="P104" s="125">
        <v>0</v>
      </c>
      <c r="Q104" s="125">
        <v>0</v>
      </c>
      <c r="R104" s="125" t="str">
        <f t="shared" ref="R104" si="336">IF(AO104="","",AO104)</f>
        <v/>
      </c>
      <c r="S104" s="125"/>
      <c r="T104" s="209"/>
      <c r="U104" s="175">
        <v>42813.4</v>
      </c>
      <c r="V104" s="175">
        <v>77736.3</v>
      </c>
      <c r="W104" s="175">
        <v>77068.3</v>
      </c>
      <c r="X104" s="175">
        <v>21289.5</v>
      </c>
      <c r="Y104" s="175">
        <v>74156.600000000006</v>
      </c>
      <c r="Z104" s="175">
        <v>82862.2</v>
      </c>
      <c r="AD104" s="125">
        <v>21408.15</v>
      </c>
      <c r="AE104" s="125">
        <v>23114.61</v>
      </c>
      <c r="AF104" s="125">
        <v>27025.09</v>
      </c>
      <c r="AG104" s="125">
        <v>30439.42</v>
      </c>
      <c r="AH104" s="125">
        <v>33867.11</v>
      </c>
      <c r="AI104" s="125">
        <v>36501.93</v>
      </c>
      <c r="AJ104" s="125"/>
      <c r="AK104" s="125">
        <v>19953.62</v>
      </c>
      <c r="AL104" s="125">
        <v>22865.1</v>
      </c>
      <c r="AM104" s="125">
        <v>30825.09</v>
      </c>
      <c r="AN104" s="125"/>
      <c r="AO104" s="125" t="s">
        <v>683</v>
      </c>
      <c r="AY104" s="15"/>
      <c r="AZ104" s="15"/>
      <c r="BA104" s="15"/>
      <c r="BB104" s="35"/>
      <c r="BC104" s="35"/>
      <c r="BD104" s="44"/>
      <c r="BE104" s="44"/>
      <c r="BF104" s="44"/>
      <c r="BG104" s="44"/>
      <c r="BH104" s="44"/>
      <c r="BI104" s="44"/>
      <c r="BJ104" s="36"/>
    </row>
    <row r="105" spans="1:62" ht="15.75">
      <c r="A105" s="11">
        <v>600920</v>
      </c>
      <c r="B105" s="11">
        <f t="shared" si="112"/>
        <v>630201130</v>
      </c>
      <c r="C105" s="11">
        <v>201130</v>
      </c>
      <c r="D105" s="148"/>
      <c r="E105" s="68" t="s">
        <v>81</v>
      </c>
      <c r="F105" s="78" t="s">
        <v>613</v>
      </c>
      <c r="G105" s="107" t="s">
        <v>587</v>
      </c>
      <c r="H105" s="50">
        <f>IFERROR(IF(G104,H104/G104*100,0),0)</f>
        <v>0</v>
      </c>
      <c r="I105" s="50">
        <f t="shared" ref="I105" si="337">IFERROR(IF(H104,I104/H104*100,0),0)</f>
        <v>0</v>
      </c>
      <c r="J105" s="50">
        <f t="shared" ref="J105" si="338">IFERROR(IF(I104,J104/I104*100,0),0)</f>
        <v>0</v>
      </c>
      <c r="K105" s="50">
        <f t="shared" ref="K105" si="339">IFERROR(IF(J104,K104/J104*100,0),0)</f>
        <v>0</v>
      </c>
      <c r="L105" s="50">
        <f t="shared" ref="L105" si="340">IFERROR(IF(K104,L104/K104*100,0),0)</f>
        <v>0</v>
      </c>
      <c r="M105" s="50">
        <f t="shared" ref="M105" si="341">IFERROR(IF(L104,M104/L104*100,0),0)</f>
        <v>0</v>
      </c>
      <c r="N105" s="107" t="s">
        <v>587</v>
      </c>
      <c r="O105" s="50">
        <f>IFERROR(IF(N104,O104/N104*100,0),0)</f>
        <v>0</v>
      </c>
      <c r="P105" s="50">
        <f t="shared" ref="P105" si="342">IFERROR(IF(O104,P104/O104*100,0),0)</f>
        <v>0</v>
      </c>
      <c r="Q105" s="50">
        <f t="shared" ref="Q105:S105" si="343">IFERROR(IF(P104,Q104/P104*100,0),0)</f>
        <v>0</v>
      </c>
      <c r="R105" s="192" t="str">
        <f>IF(AO105="","",AO105)</f>
        <v/>
      </c>
      <c r="S105" s="192">
        <f t="shared" si="343"/>
        <v>0</v>
      </c>
      <c r="T105" s="208"/>
      <c r="AD105" s="107">
        <v>110.13215972343689</v>
      </c>
      <c r="AE105" s="50">
        <v>107.97107643584336</v>
      </c>
      <c r="AF105" s="50">
        <v>116.91778489881509</v>
      </c>
      <c r="AG105" s="50">
        <v>112.63392647351036</v>
      </c>
      <c r="AH105" s="50">
        <v>111.26069419193927</v>
      </c>
      <c r="AI105" s="50">
        <v>107.77987847206332</v>
      </c>
      <c r="AJ105" s="50"/>
      <c r="AK105" s="107">
        <v>105.03901004348721</v>
      </c>
      <c r="AL105" s="50">
        <v>114.59123707878571</v>
      </c>
      <c r="AM105" s="50">
        <v>134.81283703110856</v>
      </c>
      <c r="AN105" s="50"/>
      <c r="AO105" s="192" t="s">
        <v>683</v>
      </c>
      <c r="AY105" s="15"/>
      <c r="AZ105" s="15"/>
      <c r="BA105" s="15"/>
      <c r="BB105" s="31"/>
      <c r="BC105" s="31"/>
      <c r="BD105" s="44"/>
      <c r="BE105" s="44"/>
      <c r="BF105" s="44"/>
      <c r="BG105" s="44"/>
      <c r="BH105" s="44"/>
      <c r="BI105" s="44"/>
      <c r="BJ105" s="36"/>
    </row>
    <row r="106" spans="1:62" ht="36" customHeight="1">
      <c r="A106" s="11">
        <v>600930</v>
      </c>
      <c r="B106" s="11">
        <f t="shared" si="112"/>
        <v>630200140</v>
      </c>
      <c r="C106" s="11">
        <v>200140</v>
      </c>
      <c r="D106" s="148">
        <v>36981</v>
      </c>
      <c r="E106" s="99" t="s">
        <v>92</v>
      </c>
      <c r="F106" s="100" t="s">
        <v>105</v>
      </c>
      <c r="G106" s="125">
        <v>0</v>
      </c>
      <c r="H106" s="125">
        <v>0</v>
      </c>
      <c r="I106" s="125">
        <v>0</v>
      </c>
      <c r="J106" s="125">
        <v>0</v>
      </c>
      <c r="K106" s="125">
        <v>0</v>
      </c>
      <c r="L106" s="125">
        <v>0</v>
      </c>
      <c r="M106" s="125">
        <v>0</v>
      </c>
      <c r="N106" s="125">
        <v>0</v>
      </c>
      <c r="O106" s="125">
        <v>0</v>
      </c>
      <c r="P106" s="125">
        <v>0</v>
      </c>
      <c r="Q106" s="125">
        <v>0</v>
      </c>
      <c r="R106" s="125" t="str">
        <f t="shared" ref="R106" si="344">IF(AO106="","",AO106)</f>
        <v/>
      </c>
      <c r="S106" s="125"/>
      <c r="T106" s="209"/>
      <c r="U106" s="175">
        <v>39163.599999999999</v>
      </c>
      <c r="V106" s="175">
        <v>43300.1</v>
      </c>
      <c r="W106" s="175">
        <v>52619.5</v>
      </c>
      <c r="X106" s="175">
        <v>36064.699999999997</v>
      </c>
      <c r="Y106" s="175">
        <v>38202.6</v>
      </c>
      <c r="Z106" s="175">
        <v>45865.7</v>
      </c>
      <c r="AD106" s="125">
        <v>19930.57</v>
      </c>
      <c r="AE106" s="125">
        <v>21033.42</v>
      </c>
      <c r="AF106" s="125">
        <v>22969.22</v>
      </c>
      <c r="AG106" s="125">
        <v>24235.51</v>
      </c>
      <c r="AH106" s="125">
        <v>25604.33</v>
      </c>
      <c r="AI106" s="125">
        <v>27252.82</v>
      </c>
      <c r="AJ106" s="125"/>
      <c r="AK106" s="125">
        <v>18207.63</v>
      </c>
      <c r="AL106" s="125">
        <v>20725.5</v>
      </c>
      <c r="AM106" s="125">
        <v>22969.22</v>
      </c>
      <c r="AN106" s="125"/>
      <c r="AO106" s="125" t="s">
        <v>683</v>
      </c>
      <c r="AY106" s="15"/>
      <c r="AZ106" s="15"/>
      <c r="BA106" s="15"/>
      <c r="BB106" s="32"/>
      <c r="BC106" s="32"/>
      <c r="BD106" s="36"/>
      <c r="BE106" s="36"/>
      <c r="BF106" s="36"/>
      <c r="BG106" s="36"/>
      <c r="BH106" s="36"/>
      <c r="BI106" s="36"/>
      <c r="BJ106" s="36"/>
    </row>
    <row r="107" spans="1:62" ht="15.75">
      <c r="A107" s="11">
        <v>600940</v>
      </c>
      <c r="B107" s="11">
        <f t="shared" si="112"/>
        <v>630201140</v>
      </c>
      <c r="C107" s="11">
        <v>201140</v>
      </c>
      <c r="D107" s="148"/>
      <c r="E107" s="68" t="s">
        <v>81</v>
      </c>
      <c r="F107" s="78" t="s">
        <v>613</v>
      </c>
      <c r="G107" s="107" t="s">
        <v>587</v>
      </c>
      <c r="H107" s="50">
        <f>IFERROR(IF(G106,H106/G106*100,0),0)</f>
        <v>0</v>
      </c>
      <c r="I107" s="50">
        <f t="shared" ref="I107" si="345">IFERROR(IF(H106,I106/H106*100,0),0)</f>
        <v>0</v>
      </c>
      <c r="J107" s="50">
        <f t="shared" ref="J107" si="346">IFERROR(IF(I106,J106/I106*100,0),0)</f>
        <v>0</v>
      </c>
      <c r="K107" s="50">
        <f t="shared" ref="K107" si="347">IFERROR(IF(J106,K106/J106*100,0),0)</f>
        <v>0</v>
      </c>
      <c r="L107" s="50">
        <f t="shared" ref="L107" si="348">IFERROR(IF(K106,L106/K106*100,0),0)</f>
        <v>0</v>
      </c>
      <c r="M107" s="50">
        <f t="shared" ref="M107" si="349">IFERROR(IF(L106,M106/L106*100,0),0)</f>
        <v>0</v>
      </c>
      <c r="N107" s="107" t="s">
        <v>587</v>
      </c>
      <c r="O107" s="50">
        <f>IFERROR(IF(N106,O106/N106*100,0),0)</f>
        <v>0</v>
      </c>
      <c r="P107" s="50">
        <f t="shared" ref="P107" si="350">IFERROR(IF(O106,P106/O106*100,0),0)</f>
        <v>0</v>
      </c>
      <c r="Q107" s="50">
        <f t="shared" ref="Q107:S107" si="351">IFERROR(IF(P106,Q106/P106*100,0),0)</f>
        <v>0</v>
      </c>
      <c r="R107" s="192" t="str">
        <f>IF(AO107="","",AO107)</f>
        <v/>
      </c>
      <c r="S107" s="192">
        <f t="shared" si="351"/>
        <v>0</v>
      </c>
      <c r="T107" s="208"/>
      <c r="AD107" s="107">
        <v>109.75207093977136</v>
      </c>
      <c r="AE107" s="50">
        <v>105.5334594043221</v>
      </c>
      <c r="AF107" s="50">
        <v>109.20344860702636</v>
      </c>
      <c r="AG107" s="50">
        <v>105.51298650977263</v>
      </c>
      <c r="AH107" s="50">
        <v>105.64799337831144</v>
      </c>
      <c r="AI107" s="50">
        <v>106.43832508017196</v>
      </c>
      <c r="AJ107" s="50"/>
      <c r="AK107" s="107">
        <v>104.3628309910257</v>
      </c>
      <c r="AL107" s="50">
        <v>113.82865315255198</v>
      </c>
      <c r="AM107" s="50">
        <v>110.8258908108369</v>
      </c>
      <c r="AN107" s="50"/>
      <c r="AO107" s="192" t="s">
        <v>683</v>
      </c>
      <c r="AY107" s="15"/>
      <c r="AZ107" s="15"/>
      <c r="BA107" s="15"/>
      <c r="BB107" s="35"/>
      <c r="BC107" s="35"/>
      <c r="BD107" s="44"/>
      <c r="BE107" s="44"/>
      <c r="BF107" s="44"/>
      <c r="BG107" s="44"/>
      <c r="BH107" s="44"/>
      <c r="BI107" s="44"/>
      <c r="BJ107" s="36"/>
    </row>
    <row r="108" spans="1:62" ht="31.5">
      <c r="A108" s="11">
        <v>600950</v>
      </c>
      <c r="B108" s="11">
        <f t="shared" si="112"/>
        <v>630200150</v>
      </c>
      <c r="C108" s="11">
        <v>200150</v>
      </c>
      <c r="D108" s="148">
        <v>36982</v>
      </c>
      <c r="E108" s="99" t="s">
        <v>93</v>
      </c>
      <c r="F108" s="100" t="s">
        <v>105</v>
      </c>
      <c r="G108" s="125">
        <v>0</v>
      </c>
      <c r="H108" s="125">
        <v>0</v>
      </c>
      <c r="I108" s="125">
        <v>0</v>
      </c>
      <c r="J108" s="125">
        <v>0</v>
      </c>
      <c r="K108" s="125">
        <v>0</v>
      </c>
      <c r="L108" s="125">
        <v>0</v>
      </c>
      <c r="M108" s="125">
        <v>0</v>
      </c>
      <c r="N108" s="125">
        <v>0</v>
      </c>
      <c r="O108" s="125">
        <v>0</v>
      </c>
      <c r="P108" s="125">
        <v>0</v>
      </c>
      <c r="Q108" s="125">
        <v>0</v>
      </c>
      <c r="R108" s="125" t="str">
        <f t="shared" ref="R108" si="352">IF(AO108="","",AO108)</f>
        <v/>
      </c>
      <c r="S108" s="125"/>
      <c r="T108" s="209"/>
      <c r="U108" s="175">
        <v>38220.699999999997</v>
      </c>
      <c r="V108" s="175">
        <v>48208.7</v>
      </c>
      <c r="W108" s="175">
        <v>54715.8</v>
      </c>
      <c r="X108" s="175">
        <v>32515.9</v>
      </c>
      <c r="Y108" s="175">
        <v>37238.699999999997</v>
      </c>
      <c r="Z108" s="175">
        <v>42291.199999999997</v>
      </c>
      <c r="AD108" s="125">
        <v>38262.1</v>
      </c>
      <c r="AE108" s="125">
        <v>40683.97</v>
      </c>
      <c r="AF108" s="125">
        <v>42211.040000000001</v>
      </c>
      <c r="AG108" s="125">
        <v>43804.06</v>
      </c>
      <c r="AH108" s="125">
        <v>45387.59</v>
      </c>
      <c r="AI108" s="125">
        <v>50866.85</v>
      </c>
      <c r="AJ108" s="125"/>
      <c r="AK108" s="125">
        <v>26543.9</v>
      </c>
      <c r="AL108" s="125">
        <v>34216.400000000001</v>
      </c>
      <c r="AM108" s="125">
        <v>42911.040000000001</v>
      </c>
      <c r="AN108" s="125"/>
      <c r="AO108" s="125" t="s">
        <v>683</v>
      </c>
      <c r="AY108" s="15"/>
      <c r="AZ108" s="15"/>
      <c r="BA108" s="15"/>
      <c r="BB108" s="35"/>
      <c r="BC108" s="35"/>
      <c r="BD108" s="44"/>
      <c r="BE108" s="45"/>
      <c r="BF108" s="45"/>
      <c r="BG108" s="45"/>
      <c r="BH108" s="45"/>
      <c r="BI108" s="45"/>
      <c r="BJ108" s="36"/>
    </row>
    <row r="109" spans="1:62" ht="15.75">
      <c r="A109" s="11">
        <v>600960</v>
      </c>
      <c r="B109" s="11">
        <f t="shared" si="112"/>
        <v>630201150</v>
      </c>
      <c r="C109" s="11">
        <v>201150</v>
      </c>
      <c r="D109" s="148"/>
      <c r="E109" s="68" t="s">
        <v>81</v>
      </c>
      <c r="F109" s="78" t="s">
        <v>613</v>
      </c>
      <c r="G109" s="107" t="s">
        <v>587</v>
      </c>
      <c r="H109" s="50">
        <f>IFERROR(IF(G108,H108/G108*100,0),0)</f>
        <v>0</v>
      </c>
      <c r="I109" s="50">
        <f t="shared" ref="I109" si="353">IFERROR(IF(H108,I108/H108*100,0),0)</f>
        <v>0</v>
      </c>
      <c r="J109" s="50">
        <f t="shared" ref="J109" si="354">IFERROR(IF(I108,J108/I108*100,0),0)</f>
        <v>0</v>
      </c>
      <c r="K109" s="50">
        <f t="shared" ref="K109" si="355">IFERROR(IF(J108,K108/J108*100,0),0)</f>
        <v>0</v>
      </c>
      <c r="L109" s="50">
        <f t="shared" ref="L109" si="356">IFERROR(IF(K108,L108/K108*100,0),0)</f>
        <v>0</v>
      </c>
      <c r="M109" s="50">
        <f t="shared" ref="M109" si="357">IFERROR(IF(L108,M108/L108*100,0),0)</f>
        <v>0</v>
      </c>
      <c r="N109" s="107" t="s">
        <v>587</v>
      </c>
      <c r="O109" s="50">
        <f>IFERROR(IF(N108,O108/N108*100,0),0)</f>
        <v>0</v>
      </c>
      <c r="P109" s="50">
        <f t="shared" ref="P109" si="358">IFERROR(IF(O108,P108/O108*100,0),0)</f>
        <v>0</v>
      </c>
      <c r="Q109" s="50">
        <f t="shared" ref="Q109:S109" si="359">IFERROR(IF(P108,Q108/P108*100,0),0)</f>
        <v>0</v>
      </c>
      <c r="R109" s="192" t="str">
        <f>IF(AO109="","",AO109)</f>
        <v/>
      </c>
      <c r="S109" s="192">
        <f t="shared" si="359"/>
        <v>0</v>
      </c>
      <c r="T109" s="208"/>
      <c r="AD109" s="107">
        <v>142.99771948720976</v>
      </c>
      <c r="AE109" s="50">
        <v>106.32968394311865</v>
      </c>
      <c r="AF109" s="50">
        <v>103.75349308339379</v>
      </c>
      <c r="AG109" s="50">
        <v>103.77394160390267</v>
      </c>
      <c r="AH109" s="50">
        <v>103.61503020496275</v>
      </c>
      <c r="AI109" s="50">
        <v>112.07215452505849</v>
      </c>
      <c r="AJ109" s="50"/>
      <c r="AK109" s="107">
        <v>105.72773730477695</v>
      </c>
      <c r="AL109" s="50">
        <v>128.90494614581883</v>
      </c>
      <c r="AM109" s="50">
        <v>125.41073871009223</v>
      </c>
      <c r="AN109" s="50"/>
      <c r="AO109" s="192" t="s">
        <v>683</v>
      </c>
      <c r="AY109" s="15"/>
      <c r="AZ109" s="15"/>
      <c r="BA109" s="15"/>
      <c r="BB109" s="31"/>
      <c r="BC109" s="31"/>
      <c r="BD109" s="44"/>
      <c r="BE109" s="44"/>
      <c r="BF109" s="44"/>
      <c r="BG109" s="44"/>
      <c r="BH109" s="44"/>
      <c r="BI109" s="44"/>
      <c r="BJ109" s="36"/>
    </row>
    <row r="110" spans="1:62" ht="15.75">
      <c r="A110" s="11">
        <v>600970</v>
      </c>
      <c r="B110" s="11">
        <f t="shared" si="112"/>
        <v>630200160</v>
      </c>
      <c r="C110" s="11">
        <v>200160</v>
      </c>
      <c r="D110" s="148">
        <v>36983</v>
      </c>
      <c r="E110" s="99" t="s">
        <v>94</v>
      </c>
      <c r="F110" s="100" t="s">
        <v>105</v>
      </c>
      <c r="G110" s="125">
        <v>29290.3</v>
      </c>
      <c r="H110" s="125">
        <v>30584.77</v>
      </c>
      <c r="I110" s="229">
        <v>32252.23</v>
      </c>
      <c r="J110" s="125">
        <v>33138.04</v>
      </c>
      <c r="K110" s="125">
        <v>33881.65</v>
      </c>
      <c r="L110" s="125">
        <v>34549.9</v>
      </c>
      <c r="M110" s="125">
        <v>35099.9</v>
      </c>
      <c r="N110" s="125">
        <v>33255.5</v>
      </c>
      <c r="O110" s="125">
        <v>26934.12</v>
      </c>
      <c r="P110" s="125">
        <v>33209.480000000003</v>
      </c>
      <c r="Q110" s="125">
        <v>0</v>
      </c>
      <c r="R110" s="125" t="str">
        <f t="shared" ref="R110" si="360">IF(AO110="","",AO110)</f>
        <v/>
      </c>
      <c r="S110" s="125"/>
      <c r="T110" s="209"/>
      <c r="U110" s="175">
        <v>26634.1</v>
      </c>
      <c r="V110" s="175">
        <v>31224.799999999999</v>
      </c>
      <c r="W110" s="175">
        <v>35478.300000000003</v>
      </c>
      <c r="X110" s="175">
        <v>25445.200000000001</v>
      </c>
      <c r="Y110" s="175">
        <v>28521.5</v>
      </c>
      <c r="Z110" s="175">
        <v>32722.9</v>
      </c>
      <c r="AD110" s="125">
        <v>25996.2</v>
      </c>
      <c r="AE110" s="125">
        <v>28294.28</v>
      </c>
      <c r="AF110" s="125">
        <v>29189.91</v>
      </c>
      <c r="AG110" s="125">
        <v>30119.919999999998</v>
      </c>
      <c r="AH110" s="125">
        <v>31206.02</v>
      </c>
      <c r="AI110" s="125">
        <v>32241.58</v>
      </c>
      <c r="AJ110" s="125"/>
      <c r="AK110" s="125">
        <v>24576.09</v>
      </c>
      <c r="AL110" s="125">
        <v>26934.12</v>
      </c>
      <c r="AM110" s="125">
        <v>29785.91</v>
      </c>
      <c r="AN110" s="125"/>
      <c r="AO110" s="125" t="s">
        <v>683</v>
      </c>
      <c r="AY110" s="15"/>
      <c r="AZ110" s="15"/>
      <c r="BA110" s="15"/>
      <c r="BB110" s="32"/>
      <c r="BC110" s="32"/>
      <c r="BD110" s="36"/>
      <c r="BE110" s="36"/>
      <c r="BF110" s="36"/>
      <c r="BG110" s="36"/>
      <c r="BH110" s="36"/>
      <c r="BI110" s="36"/>
      <c r="BJ110" s="36"/>
    </row>
    <row r="111" spans="1:62" ht="15.75">
      <c r="A111" s="11">
        <v>600980</v>
      </c>
      <c r="B111" s="11">
        <f t="shared" si="112"/>
        <v>630201160</v>
      </c>
      <c r="C111" s="11">
        <v>201160</v>
      </c>
      <c r="D111" s="148"/>
      <c r="E111" s="68" t="s">
        <v>81</v>
      </c>
      <c r="F111" s="78" t="s">
        <v>613</v>
      </c>
      <c r="G111" s="107" t="s">
        <v>587</v>
      </c>
      <c r="H111" s="50">
        <f>IFERROR(IF(G110,H110/G110*100,0),0)</f>
        <v>104.41944944230683</v>
      </c>
      <c r="I111" s="50">
        <f t="shared" ref="I111" si="361">IFERROR(IF(H110,I110/H110*100,0),0)</f>
        <v>105.45192917913067</v>
      </c>
      <c r="J111" s="50">
        <f t="shared" ref="J111" si="362">IFERROR(IF(I110,J110/I110*100,0),0)</f>
        <v>102.74650776085872</v>
      </c>
      <c r="K111" s="50">
        <f t="shared" ref="K111" si="363">IFERROR(IF(J110,K110/J110*100,0),0)</f>
        <v>102.24397701252097</v>
      </c>
      <c r="L111" s="50">
        <f t="shared" ref="L111" si="364">IFERROR(IF(K110,L110/K110*100,0),0)</f>
        <v>101.97230654351247</v>
      </c>
      <c r="M111" s="50">
        <f t="shared" ref="M111" si="365">IFERROR(IF(L110,M110/L110*100,0),0)</f>
        <v>101.59190041071031</v>
      </c>
      <c r="N111" s="107" t="s">
        <v>587</v>
      </c>
      <c r="O111" s="50">
        <f>IFERROR(IF(N110,O110/N110*100,0),0)</f>
        <v>80.99147509434529</v>
      </c>
      <c r="P111" s="50">
        <f t="shared" ref="P111" si="366">IFERROR(IF(O110,P110/O110*100,0),0)</f>
        <v>123.29892344728546</v>
      </c>
      <c r="Q111" s="50">
        <f t="shared" ref="Q111:S111" si="367">IFERROR(IF(P110,Q110/P110*100,0),0)</f>
        <v>0</v>
      </c>
      <c r="R111" s="192" t="str">
        <f>IF(AO111="","",AO111)</f>
        <v/>
      </c>
      <c r="S111" s="192">
        <f t="shared" si="367"/>
        <v>0</v>
      </c>
      <c r="T111" s="208"/>
      <c r="AD111" s="107">
        <v>104.7256291002552</v>
      </c>
      <c r="AE111" s="50">
        <v>108.84006123971966</v>
      </c>
      <c r="AF111" s="50">
        <v>103.16541011116027</v>
      </c>
      <c r="AG111" s="50">
        <v>103.18606669222343</v>
      </c>
      <c r="AH111" s="50">
        <v>103.60591927202995</v>
      </c>
      <c r="AI111" s="50">
        <v>103.3184622710618</v>
      </c>
      <c r="AJ111" s="50"/>
      <c r="AK111" s="107">
        <v>103.77456645690286</v>
      </c>
      <c r="AL111" s="50">
        <v>109.59481349555604</v>
      </c>
      <c r="AM111" s="50">
        <v>110.58801995387265</v>
      </c>
      <c r="AN111" s="50"/>
      <c r="AO111" s="192" t="s">
        <v>683</v>
      </c>
      <c r="AY111" s="15"/>
      <c r="AZ111" s="15"/>
      <c r="BA111" s="15"/>
      <c r="BB111" s="37"/>
      <c r="BC111" s="32"/>
      <c r="BD111" s="36"/>
      <c r="BE111" s="36"/>
      <c r="BF111" s="36"/>
      <c r="BG111" s="36"/>
      <c r="BH111" s="36"/>
      <c r="BI111" s="36"/>
      <c r="BJ111" s="36"/>
    </row>
    <row r="112" spans="1:62" ht="31.5">
      <c r="A112" s="11">
        <v>600990</v>
      </c>
      <c r="B112" s="11">
        <f t="shared" si="112"/>
        <v>630200170</v>
      </c>
      <c r="C112" s="11">
        <v>200170</v>
      </c>
      <c r="D112" s="148">
        <v>36984</v>
      </c>
      <c r="E112" s="99" t="s">
        <v>95</v>
      </c>
      <c r="F112" s="100" t="s">
        <v>105</v>
      </c>
      <c r="G112" s="125">
        <f>IF(AD112="","",AD112)</f>
        <v>27372.41</v>
      </c>
      <c r="H112" s="125">
        <f t="shared" ref="H112" si="368">IF(AE112="","",AE112)</f>
        <v>29995.48</v>
      </c>
      <c r="I112" s="229">
        <v>38663.800000000003</v>
      </c>
      <c r="J112" s="125">
        <v>39652.65</v>
      </c>
      <c r="K112" s="125">
        <v>40475.620000000003</v>
      </c>
      <c r="L112" s="125">
        <v>41263.480000000003</v>
      </c>
      <c r="M112" s="125">
        <v>41962.55</v>
      </c>
      <c r="N112" s="125">
        <v>31456.3</v>
      </c>
      <c r="O112" s="125">
        <f t="shared" ref="O112" si="369">IF(AL112="","",AL112)</f>
        <v>28034.720000000001</v>
      </c>
      <c r="P112" s="125">
        <v>35169.300000000003</v>
      </c>
      <c r="Q112" s="125">
        <v>0</v>
      </c>
      <c r="R112" s="125" t="str">
        <f t="shared" ref="R112" si="370">IF(AO112="","",AO112)</f>
        <v/>
      </c>
      <c r="S112" s="125"/>
      <c r="T112" s="209"/>
      <c r="U112" s="175">
        <v>27628</v>
      </c>
      <c r="V112" s="175">
        <v>32011.7</v>
      </c>
      <c r="W112" s="175">
        <v>34264.199999999997</v>
      </c>
      <c r="X112" s="175">
        <v>26782.400000000001</v>
      </c>
      <c r="Y112" s="175">
        <v>28797.5</v>
      </c>
      <c r="Z112" s="175">
        <v>32598.2</v>
      </c>
      <c r="AD112" s="125">
        <v>27372.41</v>
      </c>
      <c r="AE112" s="125">
        <v>29995.48</v>
      </c>
      <c r="AF112" s="125">
        <v>31189.66</v>
      </c>
      <c r="AG112" s="125">
        <v>31589.53</v>
      </c>
      <c r="AH112" s="125">
        <v>32194.15</v>
      </c>
      <c r="AI112" s="125">
        <v>32698.9</v>
      </c>
      <c r="AJ112" s="125"/>
      <c r="AK112" s="125">
        <v>26242.71</v>
      </c>
      <c r="AL112" s="125">
        <v>28034.720000000001</v>
      </c>
      <c r="AM112" s="125">
        <v>32045.66</v>
      </c>
      <c r="AN112" s="125"/>
      <c r="AO112" s="125" t="s">
        <v>683</v>
      </c>
      <c r="AY112" s="15"/>
      <c r="AZ112" s="15"/>
      <c r="BA112" s="15"/>
      <c r="BB112" s="41"/>
      <c r="BC112" s="41"/>
      <c r="BD112" s="44"/>
      <c r="BE112" s="44"/>
      <c r="BF112" s="44"/>
      <c r="BG112" s="44"/>
      <c r="BH112" s="44"/>
      <c r="BI112" s="44"/>
      <c r="BJ112" s="36"/>
    </row>
    <row r="113" spans="1:62" ht="15.75">
      <c r="A113" s="11">
        <v>601000</v>
      </c>
      <c r="B113" s="11">
        <f t="shared" si="112"/>
        <v>630201170</v>
      </c>
      <c r="C113" s="11">
        <v>201170</v>
      </c>
      <c r="D113" s="148"/>
      <c r="E113" s="68" t="s">
        <v>81</v>
      </c>
      <c r="F113" s="78" t="s">
        <v>613</v>
      </c>
      <c r="G113" s="107" t="s">
        <v>587</v>
      </c>
      <c r="H113" s="50">
        <f>IFERROR(IF(G112,H112/G112*100,0),0)</f>
        <v>109.58289752345519</v>
      </c>
      <c r="I113" s="50">
        <f t="shared" ref="I113" si="371">IFERROR(IF(H112,I112/H112*100,0),0)</f>
        <v>128.89875407894792</v>
      </c>
      <c r="J113" s="50">
        <f t="shared" ref="J113" si="372">IFERROR(IF(I112,J112/I112*100,0),0)</f>
        <v>102.55756030188445</v>
      </c>
      <c r="K113" s="50">
        <f t="shared" ref="K113" si="373">IFERROR(IF(J112,K112/J112*100,0),0)</f>
        <v>102.07544766869302</v>
      </c>
      <c r="L113" s="50">
        <f t="shared" ref="L113" si="374">IFERROR(IF(K112,L112/K112*100,0),0)</f>
        <v>101.94650508133046</v>
      </c>
      <c r="M113" s="50">
        <f t="shared" ref="M113" si="375">IFERROR(IF(L112,M112/L112*100,0),0)</f>
        <v>101.69416152006568</v>
      </c>
      <c r="N113" s="107" t="s">
        <v>587</v>
      </c>
      <c r="O113" s="50">
        <f>IFERROR(IF(N112,O112/N112*100,0),0)</f>
        <v>89.122751245378524</v>
      </c>
      <c r="P113" s="50">
        <f t="shared" ref="P113" si="376">IFERROR(IF(O112,P112/O112*100,0),0)</f>
        <v>125.44908599051463</v>
      </c>
      <c r="Q113" s="50">
        <f t="shared" ref="Q113:S113" si="377">IFERROR(IF(P112,Q112/P112*100,0),0)</f>
        <v>0</v>
      </c>
      <c r="R113" s="192" t="str">
        <f>IF(AO113="","",AO113)</f>
        <v/>
      </c>
      <c r="S113" s="192">
        <f t="shared" si="377"/>
        <v>0</v>
      </c>
      <c r="T113" s="208"/>
      <c r="AD113" s="107">
        <v>104.42239699448675</v>
      </c>
      <c r="AE113" s="50">
        <v>109.58289752345519</v>
      </c>
      <c r="AF113" s="50">
        <v>103.98119983410834</v>
      </c>
      <c r="AG113" s="50">
        <v>101.28205950305325</v>
      </c>
      <c r="AH113" s="50">
        <v>101.91398859052352</v>
      </c>
      <c r="AI113" s="50">
        <v>101.56783142278954</v>
      </c>
      <c r="AJ113" s="50"/>
      <c r="AK113" s="107">
        <v>103.56002112027427</v>
      </c>
      <c r="AL113" s="50">
        <v>106.8286011619989</v>
      </c>
      <c r="AM113" s="50">
        <v>114.30704497851237</v>
      </c>
      <c r="AN113" s="50"/>
      <c r="AO113" s="192" t="s">
        <v>683</v>
      </c>
      <c r="AY113" s="15"/>
      <c r="AZ113" s="15"/>
      <c r="BA113" s="15"/>
      <c r="BB113" s="32"/>
      <c r="BC113" s="32"/>
      <c r="BD113" s="36"/>
      <c r="BE113" s="36"/>
      <c r="BF113" s="36"/>
      <c r="BG113" s="36"/>
      <c r="BH113" s="36"/>
      <c r="BI113" s="36"/>
      <c r="BJ113" s="36"/>
    </row>
    <row r="114" spans="1:62" ht="31.5">
      <c r="A114" s="11">
        <v>601010</v>
      </c>
      <c r="B114" s="11">
        <f t="shared" si="112"/>
        <v>630200180</v>
      </c>
      <c r="C114" s="11">
        <v>200180</v>
      </c>
      <c r="D114" s="148">
        <v>36985</v>
      </c>
      <c r="E114" s="99" t="s">
        <v>96</v>
      </c>
      <c r="F114" s="100" t="s">
        <v>105</v>
      </c>
      <c r="G114" s="125">
        <v>26676.6</v>
      </c>
      <c r="H114" s="125">
        <f t="shared" ref="H114" si="378">IF(AE114="","",AE114)</f>
        <v>28916.91</v>
      </c>
      <c r="I114" s="229">
        <v>38679.800000000003</v>
      </c>
      <c r="J114" s="125">
        <v>39682.1</v>
      </c>
      <c r="K114" s="125">
        <v>40495.65</v>
      </c>
      <c r="L114" s="125">
        <v>41275.26</v>
      </c>
      <c r="M114" s="125">
        <v>41909.5</v>
      </c>
      <c r="N114" s="125">
        <f t="shared" ref="N114" si="379">IF(AK114="","",AK114)</f>
        <v>25108.63</v>
      </c>
      <c r="O114" s="125">
        <f t="shared" ref="O114" si="380">IF(AL114="","",AL114)</f>
        <v>28339.25</v>
      </c>
      <c r="P114" s="125">
        <v>34846.6</v>
      </c>
      <c r="Q114" s="125">
        <v>0</v>
      </c>
      <c r="R114" s="125" t="str">
        <f t="shared" ref="R114" si="381">IF(AO114="","",AO114)</f>
        <v/>
      </c>
      <c r="S114" s="125"/>
      <c r="T114" s="209"/>
      <c r="U114" s="175">
        <v>28962.3</v>
      </c>
      <c r="V114" s="175">
        <v>32900.5</v>
      </c>
      <c r="W114" s="175">
        <v>37225.4</v>
      </c>
      <c r="X114" s="175">
        <v>28072.400000000001</v>
      </c>
      <c r="Y114" s="175">
        <v>30263.7</v>
      </c>
      <c r="Z114" s="175">
        <v>36284.5</v>
      </c>
      <c r="AD114" s="125">
        <v>26676.6</v>
      </c>
      <c r="AE114" s="125">
        <v>28916.91</v>
      </c>
      <c r="AF114" s="125">
        <v>30738.68</v>
      </c>
      <c r="AG114" s="125">
        <v>31886.35</v>
      </c>
      <c r="AH114" s="125">
        <v>32789.360000000001</v>
      </c>
      <c r="AI114" s="125">
        <v>34478.82</v>
      </c>
      <c r="AJ114" s="125"/>
      <c r="AK114" s="125">
        <v>25108.63</v>
      </c>
      <c r="AL114" s="125">
        <v>28339.25</v>
      </c>
      <c r="AM114" s="125">
        <v>30738.68</v>
      </c>
      <c r="AN114" s="125"/>
      <c r="AO114" s="125" t="s">
        <v>683</v>
      </c>
      <c r="AY114" s="15"/>
      <c r="AZ114" s="15"/>
      <c r="BA114" s="15"/>
      <c r="BB114" s="35"/>
      <c r="BC114" s="35"/>
      <c r="BD114" s="44"/>
      <c r="BE114" s="44"/>
      <c r="BF114" s="44"/>
      <c r="BG114" s="44"/>
      <c r="BH114" s="44"/>
      <c r="BI114" s="44"/>
      <c r="BJ114" s="36"/>
    </row>
    <row r="115" spans="1:62" ht="15.75">
      <c r="A115" s="11">
        <v>601020</v>
      </c>
      <c r="B115" s="11">
        <f t="shared" ref="B115:B175" si="382">VALUE(CONCATENATE($A$2,$C$4,C115))</f>
        <v>630201180</v>
      </c>
      <c r="C115" s="11">
        <v>201180</v>
      </c>
      <c r="D115" s="148"/>
      <c r="E115" s="68" t="s">
        <v>81</v>
      </c>
      <c r="F115" s="78" t="s">
        <v>613</v>
      </c>
      <c r="G115" s="107" t="s">
        <v>587</v>
      </c>
      <c r="H115" s="50">
        <f>IFERROR(IF(G114,H114/G114*100,0),0)</f>
        <v>108.39803423224849</v>
      </c>
      <c r="I115" s="50">
        <f t="shared" ref="I115" si="383">IFERROR(IF(H114,I114/H114*100,0),0)</f>
        <v>133.76187151393424</v>
      </c>
      <c r="J115" s="50">
        <f t="shared" ref="J115" si="384">IFERROR(IF(I114,J114/I114*100,0),0)</f>
        <v>102.59127503244588</v>
      </c>
      <c r="K115" s="50">
        <f t="shared" ref="K115" si="385">IFERROR(IF(J114,K114/J114*100,0),0)</f>
        <v>102.05016871586938</v>
      </c>
      <c r="L115" s="50">
        <f t="shared" ref="L115" si="386">IFERROR(IF(K114,L114/K114*100,0),0)</f>
        <v>101.9251697404536</v>
      </c>
      <c r="M115" s="50">
        <f t="shared" ref="M115" si="387">IFERROR(IF(L114,M114/L114*100,0),0)</f>
        <v>101.536610550727</v>
      </c>
      <c r="N115" s="107" t="s">
        <v>587</v>
      </c>
      <c r="O115" s="50">
        <f>IFERROR(IF(N114,O114/N114*100,0),0)</f>
        <v>112.8665721706043</v>
      </c>
      <c r="P115" s="50">
        <f t="shared" ref="P115" si="388">IFERROR(IF(O114,P114/O114*100,0),0)</f>
        <v>122.96232257381546</v>
      </c>
      <c r="Q115" s="50">
        <f t="shared" ref="Q115:S115" si="389">IFERROR(IF(P114,Q114/P114*100,0),0)</f>
        <v>0</v>
      </c>
      <c r="R115" s="192" t="str">
        <f>IF(AO115="","",AO115)</f>
        <v/>
      </c>
      <c r="S115" s="192">
        <f t="shared" si="389"/>
        <v>0</v>
      </c>
      <c r="T115" s="208"/>
      <c r="AD115" s="107">
        <v>104.90171289208965</v>
      </c>
      <c r="AE115" s="50">
        <v>108.39803423224849</v>
      </c>
      <c r="AF115" s="50">
        <v>106.30001614971999</v>
      </c>
      <c r="AG115" s="50">
        <v>103.73363462581997</v>
      </c>
      <c r="AH115" s="50">
        <v>102.83196414766822</v>
      </c>
      <c r="AI115" s="50">
        <v>105.15246409201033</v>
      </c>
      <c r="AJ115" s="50"/>
      <c r="AK115" s="107">
        <v>103.72226692818276</v>
      </c>
      <c r="AL115" s="50">
        <v>112.8665721706043</v>
      </c>
      <c r="AM115" s="50">
        <v>108.46680840177491</v>
      </c>
      <c r="AN115" s="50"/>
      <c r="AO115" s="192" t="s">
        <v>683</v>
      </c>
      <c r="AY115" s="15"/>
      <c r="AZ115" s="15"/>
      <c r="BA115" s="15"/>
      <c r="BB115" s="35"/>
      <c r="BC115" s="35"/>
      <c r="BD115" s="44"/>
      <c r="BE115" s="44"/>
      <c r="BF115" s="44"/>
      <c r="BG115" s="44"/>
      <c r="BH115" s="44"/>
      <c r="BI115" s="44"/>
      <c r="BJ115" s="36"/>
    </row>
    <row r="116" spans="1:62" ht="15.75">
      <c r="A116" s="11">
        <v>601030</v>
      </c>
      <c r="B116" s="11">
        <f t="shared" si="382"/>
        <v>630200185</v>
      </c>
      <c r="C116" s="11">
        <v>200185</v>
      </c>
      <c r="D116" s="148">
        <v>36986</v>
      </c>
      <c r="E116" s="99" t="s">
        <v>632</v>
      </c>
      <c r="F116" s="100" t="s">
        <v>105</v>
      </c>
      <c r="G116" s="125">
        <v>0</v>
      </c>
      <c r="H116" s="125">
        <v>0</v>
      </c>
      <c r="I116" s="125">
        <v>0</v>
      </c>
      <c r="J116" s="125">
        <v>0</v>
      </c>
      <c r="K116" s="125">
        <v>0</v>
      </c>
      <c r="L116" s="125">
        <v>0</v>
      </c>
      <c r="M116" s="125">
        <v>0</v>
      </c>
      <c r="N116" s="125">
        <f t="shared" ref="N116" si="390">IF(AK116="","",AK116)</f>
        <v>0</v>
      </c>
      <c r="O116" s="125">
        <v>0</v>
      </c>
      <c r="P116" s="125">
        <v>0</v>
      </c>
      <c r="Q116" s="125">
        <v>0</v>
      </c>
      <c r="R116" s="125" t="str">
        <f t="shared" ref="R116" si="391">IF(AO116="","",AO116)</f>
        <v/>
      </c>
      <c r="S116" s="125"/>
      <c r="T116" s="209"/>
      <c r="U116" s="175">
        <v>41437.1</v>
      </c>
      <c r="V116" s="175">
        <v>40945.300000000003</v>
      </c>
      <c r="W116" s="175">
        <v>48903</v>
      </c>
      <c r="X116" s="175">
        <v>0</v>
      </c>
      <c r="Y116" s="175">
        <v>36486.300000000003</v>
      </c>
      <c r="Z116" s="175">
        <v>40224</v>
      </c>
      <c r="AD116" s="125">
        <v>41437.1</v>
      </c>
      <c r="AE116" s="125">
        <v>40945.300000000003</v>
      </c>
      <c r="AF116" s="125" t="s">
        <v>683</v>
      </c>
      <c r="AG116" s="125" t="s">
        <v>683</v>
      </c>
      <c r="AH116" s="125" t="s">
        <v>683</v>
      </c>
      <c r="AI116" s="125" t="s">
        <v>683</v>
      </c>
      <c r="AJ116" s="125"/>
      <c r="AK116" s="125">
        <v>0</v>
      </c>
      <c r="AL116" s="125">
        <v>36486.300000000003</v>
      </c>
      <c r="AM116" s="125" t="s">
        <v>683</v>
      </c>
      <c r="AN116" s="125"/>
      <c r="AO116" s="125" t="s">
        <v>683</v>
      </c>
      <c r="AY116" s="15"/>
      <c r="AZ116" s="15"/>
      <c r="BA116" s="15"/>
      <c r="BB116" s="35"/>
      <c r="BC116" s="35"/>
      <c r="BD116" s="44"/>
      <c r="BE116" s="44"/>
      <c r="BF116" s="44"/>
      <c r="BG116" s="44"/>
      <c r="BH116" s="44"/>
      <c r="BI116" s="44"/>
      <c r="BJ116" s="36"/>
    </row>
    <row r="117" spans="1:62" ht="15.75">
      <c r="A117" s="11">
        <v>601040</v>
      </c>
      <c r="B117" s="11">
        <f t="shared" ref="B117" si="392">VALUE(CONCATENATE($A$2,$C$4,C117))</f>
        <v>630201185</v>
      </c>
      <c r="C117" s="11">
        <v>201185</v>
      </c>
      <c r="D117" s="148"/>
      <c r="E117" s="68" t="s">
        <v>81</v>
      </c>
      <c r="F117" s="78" t="s">
        <v>613</v>
      </c>
      <c r="G117" s="107" t="s">
        <v>587</v>
      </c>
      <c r="H117" s="50">
        <f>IFERROR(IF(G116,H116/G116*100,0),0)</f>
        <v>0</v>
      </c>
      <c r="I117" s="50">
        <f t="shared" ref="I117" si="393">IFERROR(IF(H116,I116/H116*100,0),0)</f>
        <v>0</v>
      </c>
      <c r="J117" s="50">
        <f t="shared" ref="J117" si="394">IFERROR(IF(I116,J116/I116*100,0),0)</f>
        <v>0</v>
      </c>
      <c r="K117" s="50">
        <f t="shared" ref="K117" si="395">IFERROR(IF(J116,K116/J116*100,0),0)</f>
        <v>0</v>
      </c>
      <c r="L117" s="50">
        <f t="shared" ref="L117" si="396">IFERROR(IF(K116,L116/K116*100,0),0)</f>
        <v>0</v>
      </c>
      <c r="M117" s="50">
        <f t="shared" ref="M117" si="397">IFERROR(IF(L116,M116/L116*100,0),0)</f>
        <v>0</v>
      </c>
      <c r="N117" s="107" t="s">
        <v>587</v>
      </c>
      <c r="O117" s="50">
        <f>IFERROR(IF(N116,O116/N116*100,0),0)</f>
        <v>0</v>
      </c>
      <c r="P117" s="50">
        <f t="shared" ref="P117" si="398">IFERROR(IF(O116,P116/O116*100,0),0)</f>
        <v>0</v>
      </c>
      <c r="Q117" s="50">
        <f t="shared" ref="Q117:S117" si="399">IFERROR(IF(P116,Q116/P116*100,0),0)</f>
        <v>0</v>
      </c>
      <c r="R117" s="192" t="str">
        <f>IF(AO117="","",AO117)</f>
        <v/>
      </c>
      <c r="S117" s="192">
        <f t="shared" si="399"/>
        <v>0</v>
      </c>
      <c r="T117" s="208"/>
      <c r="AD117" s="107">
        <v>137.22938848503915</v>
      </c>
      <c r="AE117" s="50">
        <v>98.813140880997949</v>
      </c>
      <c r="AF117" s="50">
        <v>0</v>
      </c>
      <c r="AG117" s="50">
        <v>0</v>
      </c>
      <c r="AH117" s="50">
        <v>0</v>
      </c>
      <c r="AI117" s="50">
        <v>0</v>
      </c>
      <c r="AJ117" s="50"/>
      <c r="AK117" s="107">
        <v>0</v>
      </c>
      <c r="AL117" s="50">
        <v>0</v>
      </c>
      <c r="AM117" s="50">
        <v>0</v>
      </c>
      <c r="AN117" s="50"/>
      <c r="AO117" s="192" t="s">
        <v>683</v>
      </c>
      <c r="AY117" s="15"/>
      <c r="AZ117" s="15"/>
      <c r="BA117" s="15"/>
      <c r="BB117" s="35"/>
      <c r="BC117" s="35"/>
      <c r="BD117" s="44"/>
      <c r="BE117" s="44"/>
      <c r="BF117" s="44"/>
      <c r="BG117" s="44"/>
      <c r="BH117" s="44"/>
      <c r="BI117" s="44"/>
      <c r="BJ117" s="36"/>
    </row>
    <row r="118" spans="1:62" ht="47.25">
      <c r="A118" s="11">
        <v>601050</v>
      </c>
      <c r="B118" s="11">
        <f t="shared" si="382"/>
        <v>630200190</v>
      </c>
      <c r="C118" s="11">
        <v>200190</v>
      </c>
      <c r="D118" s="148">
        <v>37020</v>
      </c>
      <c r="E118" s="122" t="s">
        <v>99</v>
      </c>
      <c r="F118" s="100" t="s">
        <v>105</v>
      </c>
      <c r="G118" s="125">
        <f>IF(AD118="","",AD118)</f>
        <v>24456.13</v>
      </c>
      <c r="H118" s="125">
        <f t="shared" ref="H118" si="400">IF(AE118="","",AE118)</f>
        <v>29538.83</v>
      </c>
      <c r="I118" s="125">
        <v>31978.6</v>
      </c>
      <c r="J118" s="125">
        <f t="shared" ref="J118" si="401">IF(AG118="","",AG118)</f>
        <v>32968.339999999997</v>
      </c>
      <c r="K118" s="125">
        <f t="shared" ref="K118" si="402">IF(AH118="","",AH118)</f>
        <v>34620.04</v>
      </c>
      <c r="L118" s="125">
        <f t="shared" ref="L118" si="403">IF(AI118="","",AI118)</f>
        <v>36036.04</v>
      </c>
      <c r="M118" s="125">
        <v>37436.04</v>
      </c>
      <c r="N118" s="125">
        <f t="shared" ref="N118" si="404">IF(AK118="","",AK118)</f>
        <v>22781.24</v>
      </c>
      <c r="O118" s="125">
        <f t="shared" ref="O118" si="405">IF(AL118="","",AL118)</f>
        <v>24256.69</v>
      </c>
      <c r="P118" s="125">
        <v>28796.6</v>
      </c>
      <c r="Q118" s="125">
        <v>0</v>
      </c>
      <c r="R118" s="125" t="str">
        <f t="shared" ref="R118" si="406">IF(AO118="","",AO118)</f>
        <v/>
      </c>
      <c r="S118" s="125"/>
      <c r="T118" s="209"/>
      <c r="U118" s="175">
        <v>27172.9</v>
      </c>
      <c r="V118" s="175">
        <v>31712</v>
      </c>
      <c r="W118" s="175">
        <v>0</v>
      </c>
      <c r="X118" s="175">
        <v>0</v>
      </c>
      <c r="Y118" s="175">
        <v>0</v>
      </c>
      <c r="Z118" s="175">
        <v>0</v>
      </c>
      <c r="AD118" s="125">
        <v>24456.13</v>
      </c>
      <c r="AE118" s="125">
        <v>29538.83</v>
      </c>
      <c r="AF118" s="125">
        <v>31488.39</v>
      </c>
      <c r="AG118" s="125">
        <v>32968.339999999997</v>
      </c>
      <c r="AH118" s="125">
        <v>34620.04</v>
      </c>
      <c r="AI118" s="125">
        <v>36036.04</v>
      </c>
      <c r="AJ118" s="125"/>
      <c r="AK118" s="125">
        <v>22781.24</v>
      </c>
      <c r="AL118" s="125">
        <v>24256.69</v>
      </c>
      <c r="AM118" s="125">
        <v>31488.39</v>
      </c>
      <c r="AN118" s="125"/>
      <c r="AO118" s="125" t="s">
        <v>683</v>
      </c>
      <c r="AY118" s="15"/>
      <c r="AZ118" s="15"/>
      <c r="BA118" s="15"/>
      <c r="BB118" s="31"/>
      <c r="BC118" s="31"/>
      <c r="BD118" s="44"/>
      <c r="BE118" s="44"/>
      <c r="BF118" s="44"/>
      <c r="BG118" s="36"/>
      <c r="BH118" s="36"/>
      <c r="BI118" s="36"/>
      <c r="BJ118" s="36"/>
    </row>
    <row r="119" spans="1:62" ht="15.75">
      <c r="A119" s="11">
        <v>601060</v>
      </c>
      <c r="B119" s="11">
        <f t="shared" si="382"/>
        <v>630201190</v>
      </c>
      <c r="C119" s="11">
        <v>201190</v>
      </c>
      <c r="D119" s="148"/>
      <c r="E119" s="68" t="s">
        <v>81</v>
      </c>
      <c r="F119" s="78" t="s">
        <v>613</v>
      </c>
      <c r="G119" s="107" t="s">
        <v>587</v>
      </c>
      <c r="H119" s="50">
        <f>IFERROR(IF(G118,H118/G118*100,0),0)</f>
        <v>120.78292845188507</v>
      </c>
      <c r="I119" s="50">
        <f t="shared" ref="I119" si="407">IFERROR(IF(H118,I118/H118*100,0),0)</f>
        <v>108.25953499173799</v>
      </c>
      <c r="J119" s="50">
        <f t="shared" ref="J119" si="408">IFERROR(IF(I118,J118/I118*100,0),0)</f>
        <v>103.09500728612259</v>
      </c>
      <c r="K119" s="50">
        <f t="shared" ref="K119" si="409">IFERROR(IF(J118,K118/J118*100,0),0)</f>
        <v>105.0099580385303</v>
      </c>
      <c r="L119" s="50">
        <f t="shared" ref="L119" si="410">IFERROR(IF(K118,L118/K118*100,0),0)</f>
        <v>104.09011659143086</v>
      </c>
      <c r="M119" s="50">
        <f t="shared" ref="M119" si="411">IFERROR(IF(L118,M118/L118*100,0),0)</f>
        <v>103.88499957265005</v>
      </c>
      <c r="N119" s="107" t="s">
        <v>587</v>
      </c>
      <c r="O119" s="50">
        <f>IFERROR(IF(N118,O118/N118*100,0),0)</f>
        <v>106.47660092251343</v>
      </c>
      <c r="P119" s="50">
        <f t="shared" ref="P119" si="412">IFERROR(IF(O118,P118/O118*100,0),0)</f>
        <v>118.71611501816612</v>
      </c>
      <c r="Q119" s="50">
        <f t="shared" ref="Q119:S119" si="413">IFERROR(IF(P118,Q118/P118*100,0),0)</f>
        <v>0</v>
      </c>
      <c r="R119" s="192" t="str">
        <f>IF(AO119="","",AO119)</f>
        <v/>
      </c>
      <c r="S119" s="192">
        <f t="shared" si="413"/>
        <v>0</v>
      </c>
      <c r="T119" s="208"/>
      <c r="AD119" s="107">
        <v>110.30495169899213</v>
      </c>
      <c r="AE119" s="50">
        <v>120.78292845188507</v>
      </c>
      <c r="AF119" s="50">
        <v>106.59999058865905</v>
      </c>
      <c r="AG119" s="50">
        <v>104.69998624889998</v>
      </c>
      <c r="AH119" s="50">
        <v>105.0099580385303</v>
      </c>
      <c r="AI119" s="50">
        <v>104.09011659143086</v>
      </c>
      <c r="AJ119" s="50"/>
      <c r="AK119" s="107">
        <v>103.48001895062073</v>
      </c>
      <c r="AL119" s="50">
        <v>106.47660092251343</v>
      </c>
      <c r="AM119" s="50">
        <v>129.81321853888556</v>
      </c>
      <c r="AN119" s="50"/>
      <c r="AO119" s="192" t="s">
        <v>683</v>
      </c>
      <c r="AY119" s="15"/>
      <c r="AZ119" s="15"/>
      <c r="BA119" s="15"/>
      <c r="BB119" s="32"/>
      <c r="BC119" s="32"/>
      <c r="BD119" s="36"/>
      <c r="BE119" s="36"/>
      <c r="BF119" s="36"/>
      <c r="BG119" s="36"/>
      <c r="BH119" s="36"/>
      <c r="BI119" s="36"/>
      <c r="BJ119" s="36"/>
    </row>
    <row r="120" spans="1:62" ht="31.5">
      <c r="A120" s="11">
        <v>601070</v>
      </c>
      <c r="B120" s="11">
        <f t="shared" si="382"/>
        <v>630200200</v>
      </c>
      <c r="C120" s="11">
        <v>200200</v>
      </c>
      <c r="D120" s="148">
        <v>28305</v>
      </c>
      <c r="E120" s="122" t="s">
        <v>100</v>
      </c>
      <c r="F120" s="100" t="s">
        <v>105</v>
      </c>
      <c r="G120" s="125">
        <f>IF(AD120="","",AD120)</f>
        <v>34235.25</v>
      </c>
      <c r="H120" s="125">
        <f t="shared" ref="H120" si="414">IF(AE120="","",AE120)</f>
        <v>37151.72</v>
      </c>
      <c r="I120" s="125">
        <v>40364.800000000003</v>
      </c>
      <c r="J120" s="125">
        <f t="shared" ref="J120" si="415">IF(AG120="","",AG120)</f>
        <v>41426.21</v>
      </c>
      <c r="K120" s="125">
        <f t="shared" ref="K120" si="416">IF(AH120="","",AH120)</f>
        <v>43704.65</v>
      </c>
      <c r="L120" s="125">
        <f t="shared" ref="L120" si="417">IF(AI120="","",AI120)</f>
        <v>46458.04</v>
      </c>
      <c r="M120" s="125">
        <v>48994.3</v>
      </c>
      <c r="N120" s="125">
        <f t="shared" ref="N120" si="418">IF(AK120="","",AK120)</f>
        <v>24231.64</v>
      </c>
      <c r="O120" s="125">
        <f t="shared" ref="O120" si="419">IF(AL120="","",AL120)</f>
        <v>31582.2</v>
      </c>
      <c r="P120" s="125">
        <v>35698.300000000003</v>
      </c>
      <c r="Q120" s="125">
        <v>0</v>
      </c>
      <c r="R120" s="125" t="str">
        <f t="shared" ref="R120" si="420">IF(AO120="","",AO120)</f>
        <v/>
      </c>
      <c r="S120" s="125"/>
      <c r="T120" s="209"/>
      <c r="U120" s="175">
        <v>30032</v>
      </c>
      <c r="V120" s="175">
        <v>37703.199999999997</v>
      </c>
      <c r="AD120" s="125">
        <v>34235.25</v>
      </c>
      <c r="AE120" s="125">
        <v>37151.72</v>
      </c>
      <c r="AF120" s="125">
        <v>39566.58</v>
      </c>
      <c r="AG120" s="125">
        <v>41426.21</v>
      </c>
      <c r="AH120" s="125">
        <v>43704.65</v>
      </c>
      <c r="AI120" s="125">
        <v>46458.04</v>
      </c>
      <c r="AJ120" s="125"/>
      <c r="AK120" s="125">
        <v>24231.64</v>
      </c>
      <c r="AL120" s="125">
        <v>31582.2</v>
      </c>
      <c r="AM120" s="125">
        <v>39566.58</v>
      </c>
      <c r="AN120" s="125"/>
      <c r="AO120" s="125" t="s">
        <v>683</v>
      </c>
      <c r="AY120" s="15"/>
      <c r="AZ120" s="15"/>
      <c r="BA120" s="15"/>
      <c r="BB120" s="40"/>
      <c r="BC120" s="40"/>
      <c r="BD120" s="44"/>
      <c r="BE120" s="44"/>
      <c r="BF120" s="45"/>
      <c r="BG120" s="45"/>
      <c r="BH120" s="45"/>
      <c r="BI120" s="45"/>
      <c r="BJ120" s="36"/>
    </row>
    <row r="121" spans="1:62" ht="15.75">
      <c r="A121" s="11">
        <v>601080</v>
      </c>
      <c r="B121" s="11">
        <f t="shared" si="382"/>
        <v>630201200</v>
      </c>
      <c r="C121" s="11">
        <v>201200</v>
      </c>
      <c r="D121" s="148"/>
      <c r="E121" s="68" t="s">
        <v>81</v>
      </c>
      <c r="F121" s="78" t="s">
        <v>613</v>
      </c>
      <c r="G121" s="107" t="s">
        <v>587</v>
      </c>
      <c r="H121" s="50">
        <f>IFERROR(IF(G120,H120/G120*100,0),0)</f>
        <v>108.51890960340585</v>
      </c>
      <c r="I121" s="50">
        <f t="shared" ref="I121" si="421">IFERROR(IF(H120,I120/H120*100,0),0)</f>
        <v>108.64853632617817</v>
      </c>
      <c r="J121" s="50">
        <f t="shared" ref="J121" si="422">IFERROR(IF(I120,J120/I120*100,0),0)</f>
        <v>102.62954356270811</v>
      </c>
      <c r="K121" s="50">
        <f t="shared" ref="K121" si="423">IFERROR(IF(J120,K120/J120*100,0),0)</f>
        <v>105.49999625840742</v>
      </c>
      <c r="L121" s="50">
        <f t="shared" ref="L121" si="424">IFERROR(IF(K120,L120/K120*100,0),0)</f>
        <v>106.29999325014614</v>
      </c>
      <c r="M121" s="50">
        <f t="shared" ref="M121" si="425">IFERROR(IF(L120,M120/L120*100,0),0)</f>
        <v>105.45924881893424</v>
      </c>
      <c r="N121" s="107" t="s">
        <v>587</v>
      </c>
      <c r="O121" s="50">
        <f>IFERROR(IF(N120,O120/N120*100,0),0)</f>
        <v>130.33455432649214</v>
      </c>
      <c r="P121" s="50">
        <f t="shared" ref="P121" si="426">IFERROR(IF(O120,P120/O120*100,0),0)</f>
        <v>113.03297427031683</v>
      </c>
      <c r="Q121" s="50">
        <f t="shared" ref="Q121" si="427">IFERROR(IF(P120,Q120/P120*100,0),0)</f>
        <v>0</v>
      </c>
      <c r="R121" s="192" t="str">
        <f>IF(AO121="","",AO121)</f>
        <v/>
      </c>
      <c r="S121" s="192">
        <f>IFERROR(IF(R120,S120/R120*100,0),0)</f>
        <v>0</v>
      </c>
      <c r="T121" s="208"/>
      <c r="AD121" s="107">
        <v>136.15402970828612</v>
      </c>
      <c r="AE121" s="50">
        <v>108.51890960340585</v>
      </c>
      <c r="AF121" s="50">
        <v>106.49999515500224</v>
      </c>
      <c r="AG121" s="50">
        <v>104.70000187026525</v>
      </c>
      <c r="AH121" s="50">
        <v>105.49999625840742</v>
      </c>
      <c r="AI121" s="50">
        <v>106.29999325014614</v>
      </c>
      <c r="AJ121" s="50"/>
      <c r="AK121" s="107">
        <v>103.78420513874791</v>
      </c>
      <c r="AL121" s="50">
        <v>130.33455432649214</v>
      </c>
      <c r="AM121" s="50">
        <v>125.28126602959895</v>
      </c>
      <c r="AN121" s="50"/>
      <c r="AO121" s="192" t="s">
        <v>683</v>
      </c>
      <c r="AY121" s="15"/>
      <c r="AZ121" s="15"/>
      <c r="BA121" s="15"/>
      <c r="BB121" s="35"/>
      <c r="BC121" s="35"/>
      <c r="BD121" s="44"/>
      <c r="BE121" s="44"/>
      <c r="BF121" s="45"/>
      <c r="BG121" s="45"/>
      <c r="BH121" s="45"/>
      <c r="BI121" s="45"/>
      <c r="BJ121" s="36"/>
    </row>
    <row r="122" spans="1:62" ht="39">
      <c r="A122" s="11">
        <v>601090</v>
      </c>
      <c r="B122" s="11">
        <f t="shared" si="382"/>
        <v>630300000</v>
      </c>
      <c r="C122" s="11">
        <v>300000</v>
      </c>
      <c r="D122" s="148">
        <v>36991</v>
      </c>
      <c r="E122" s="104" t="s">
        <v>101</v>
      </c>
      <c r="F122" s="118" t="s">
        <v>106</v>
      </c>
      <c r="G122" s="123">
        <f t="shared" ref="G122:Q122" si="428">ROUND(SUM(G125,G131,G133,G135,G137,G139,G141,G148,G150,G152,G154,G156,G158,G160,G162,G164,G166,G168,G170),2)</f>
        <v>61380.93</v>
      </c>
      <c r="H122" s="123">
        <f t="shared" si="428"/>
        <v>68884.990000000005</v>
      </c>
      <c r="I122" s="123">
        <f t="shared" si="428"/>
        <v>107627.33</v>
      </c>
      <c r="J122" s="123">
        <f t="shared" si="428"/>
        <v>110567.39</v>
      </c>
      <c r="K122" s="123">
        <f t="shared" si="428"/>
        <v>112974.51</v>
      </c>
      <c r="L122" s="123">
        <f t="shared" si="428"/>
        <v>115204.74</v>
      </c>
      <c r="M122" s="123">
        <f t="shared" si="428"/>
        <v>116970.78</v>
      </c>
      <c r="N122" s="123">
        <f t="shared" si="428"/>
        <v>14798.75</v>
      </c>
      <c r="O122" s="123">
        <f t="shared" si="428"/>
        <v>16109.64</v>
      </c>
      <c r="P122" s="123">
        <f t="shared" si="428"/>
        <v>17823.45</v>
      </c>
      <c r="Q122" s="123">
        <f t="shared" si="428"/>
        <v>0</v>
      </c>
      <c r="R122" s="123">
        <f t="shared" ref="R122:S122" si="429">ROUND(SUM(R125,R131,R133,R135,R137,R139,R141,R148,R150,R152,R154,R156,R158,R160,R162,R164,R166,R168,R170),2)</f>
        <v>0</v>
      </c>
      <c r="S122" s="123">
        <f t="shared" si="429"/>
        <v>0</v>
      </c>
      <c r="T122" s="205"/>
      <c r="U122" s="175">
        <v>0</v>
      </c>
      <c r="V122" s="151">
        <v>7663752.7000000002</v>
      </c>
      <c r="W122" s="151">
        <v>9177233.6999999993</v>
      </c>
      <c r="X122" s="175">
        <v>1335609.5</v>
      </c>
      <c r="Y122" s="175">
        <v>1729522</v>
      </c>
      <c r="Z122" s="175">
        <v>2077042</v>
      </c>
      <c r="AA122" s="242" t="s">
        <v>610</v>
      </c>
      <c r="AB122" s="241"/>
      <c r="AD122" s="123">
        <v>6739314.5099999998</v>
      </c>
      <c r="AE122" s="123">
        <v>8424278.9000000004</v>
      </c>
      <c r="AF122" s="123">
        <v>9092964.6799999997</v>
      </c>
      <c r="AG122" s="123">
        <v>9650071.3900000006</v>
      </c>
      <c r="AH122" s="123">
        <v>10123353.25</v>
      </c>
      <c r="AI122" s="123">
        <v>10590839.220000001</v>
      </c>
      <c r="AJ122" s="123"/>
      <c r="AK122" s="123">
        <v>1485562.28</v>
      </c>
      <c r="AL122" s="123">
        <v>1729522</v>
      </c>
      <c r="AM122" s="123">
        <v>2117512.48</v>
      </c>
      <c r="AN122" s="123"/>
      <c r="AO122" s="123" t="s">
        <v>683</v>
      </c>
      <c r="AY122" s="15"/>
      <c r="AZ122" s="15"/>
      <c r="BA122" s="15"/>
      <c r="BB122" s="41"/>
      <c r="BC122" s="41"/>
      <c r="BD122" s="44"/>
      <c r="BE122" s="44"/>
      <c r="BF122" s="44"/>
      <c r="BG122" s="44"/>
      <c r="BH122" s="44"/>
      <c r="BI122" s="44"/>
      <c r="BJ122" s="36"/>
    </row>
    <row r="123" spans="1:62" ht="15.75">
      <c r="A123" s="11">
        <v>601100</v>
      </c>
      <c r="B123" s="11">
        <f t="shared" si="382"/>
        <v>630301000</v>
      </c>
      <c r="C123" s="11">
        <v>301000</v>
      </c>
      <c r="D123" s="148"/>
      <c r="E123" s="69" t="s">
        <v>81</v>
      </c>
      <c r="F123" s="78" t="s">
        <v>613</v>
      </c>
      <c r="G123" s="107" t="s">
        <v>587</v>
      </c>
      <c r="H123" s="50">
        <f>IFERROR(IF(G122,H122/G122*100,0),0)</f>
        <v>112.22539313105879</v>
      </c>
      <c r="I123" s="50">
        <f t="shared" ref="I123" si="430">IFERROR(IF(H122,I122/H122*100,0),0)</f>
        <v>156.24206376454435</v>
      </c>
      <c r="J123" s="50">
        <f t="shared" ref="J123" si="431">IFERROR(IF(I122,J122/I122*100,0),0)</f>
        <v>102.73170392687435</v>
      </c>
      <c r="K123" s="50">
        <f t="shared" ref="K123" si="432">IFERROR(IF(J122,K122/J122*100,0),0)</f>
        <v>102.17706142832893</v>
      </c>
      <c r="L123" s="50">
        <f t="shared" ref="L123" si="433">IFERROR(IF(K122,L122/K122*100,0),0)</f>
        <v>101.97410017534045</v>
      </c>
      <c r="M123" s="50">
        <f t="shared" ref="M123" si="434">IFERROR(IF(L122,M122/L122*100,0),0)</f>
        <v>101.53295775850889</v>
      </c>
      <c r="N123" s="107" t="s">
        <v>587</v>
      </c>
      <c r="O123" s="50">
        <f>IFERROR(IF(N122,O122/N122*100,0),0)</f>
        <v>108.85811301630204</v>
      </c>
      <c r="P123" s="50">
        <f t="shared" ref="P123" si="435">IFERROR(IF(O122,P122/O122*100,0),0)</f>
        <v>110.63841277644939</v>
      </c>
      <c r="Q123" s="50">
        <f t="shared" ref="Q123:S123" si="436">IFERROR(IF(P122,Q122/P122*100,0),0)</f>
        <v>0</v>
      </c>
      <c r="R123" s="50"/>
      <c r="S123" s="50">
        <f t="shared" si="436"/>
        <v>0</v>
      </c>
      <c r="T123" s="215"/>
      <c r="AD123" s="107">
        <v>113.24874433983723</v>
      </c>
      <c r="AE123" s="50">
        <v>125.00201448529815</v>
      </c>
      <c r="AF123" s="50">
        <v>107.9376025881574</v>
      </c>
      <c r="AG123" s="50">
        <v>106.12678845245445</v>
      </c>
      <c r="AH123" s="50">
        <v>104.90443895047703</v>
      </c>
      <c r="AI123" s="50">
        <v>104.61789644651589</v>
      </c>
      <c r="AJ123" s="50"/>
      <c r="AK123" s="107">
        <v>105.58119299329891</v>
      </c>
      <c r="AL123" s="50">
        <v>116.42204593401497</v>
      </c>
      <c r="AM123" s="50">
        <v>122.43339373537891</v>
      </c>
      <c r="AN123" s="50"/>
      <c r="AO123" s="50" t="s">
        <v>683</v>
      </c>
      <c r="AY123" s="15"/>
      <c r="AZ123" s="15"/>
      <c r="BA123" s="15"/>
      <c r="BB123" s="32"/>
      <c r="BC123" s="32"/>
      <c r="BD123" s="36"/>
      <c r="BE123" s="36"/>
      <c r="BF123" s="36"/>
      <c r="BG123" s="36"/>
      <c r="BH123" s="36"/>
      <c r="BI123" s="36"/>
      <c r="BJ123" s="36"/>
    </row>
    <row r="124" spans="1:62" ht="63">
      <c r="A124" s="11">
        <v>601110</v>
      </c>
      <c r="B124" s="11"/>
      <c r="C124" s="11"/>
      <c r="D124" s="148"/>
      <c r="E124" s="53" t="s">
        <v>121</v>
      </c>
      <c r="F124" s="24" t="s">
        <v>106</v>
      </c>
      <c r="G124" s="127">
        <f t="shared" ref="G124:M124" si="437">ROUND(SUM(G125,G131,G133,G135,G137,G139,G141,G148,G150,G152,G154,G156,G158,G160,G162,G164,G166,G168,G170),2)</f>
        <v>61380.93</v>
      </c>
      <c r="H124" s="127">
        <f t="shared" si="437"/>
        <v>68884.990000000005</v>
      </c>
      <c r="I124" s="127">
        <f t="shared" si="437"/>
        <v>107627.33</v>
      </c>
      <c r="J124" s="127">
        <f t="shared" si="437"/>
        <v>110567.39</v>
      </c>
      <c r="K124" s="127">
        <f t="shared" si="437"/>
        <v>112974.51</v>
      </c>
      <c r="L124" s="127">
        <f t="shared" si="437"/>
        <v>115204.74</v>
      </c>
      <c r="M124" s="127">
        <f t="shared" si="437"/>
        <v>116970.78</v>
      </c>
      <c r="N124" s="127">
        <f t="shared" ref="N124" si="438">ROUND(N125+N131+N133+N135+N137+N139+N141+N148+N150+N152+N154+N156+N158+N160+N162+N164+N166+N168+N170,2)</f>
        <v>14798.75</v>
      </c>
      <c r="O124" s="127">
        <f>ROUND(SUM(O125,O131,O133,O135,O137,O139,O141,O148,O150,O152,O154,O156,O158,O160,O162,O164,O166,O168,O170),2)</f>
        <v>16109.64</v>
      </c>
      <c r="P124" s="127">
        <f>ROUND(SUM(P125,P131,P133,P135,P137,P139,P141,P148,P150,P152,P154,P156,P158,P160,P162,P164,P166,P168,P170),2)</f>
        <v>17823.45</v>
      </c>
      <c r="Q124" s="127">
        <f>ROUND(SUM(Q125,Q131,Q133,Q135,Q137,Q139,Q141,Q148,Q150,Q152,Q154,Q156,Q158,Q160,Q162,Q164,Q166,Q168,Q170),2)</f>
        <v>0</v>
      </c>
      <c r="R124" s="127">
        <f>ROUND(SUM(R125,R131,R133,R135,R137,R139,R141,R148,R150,R152,R154,R156,R158,R160,R162,R164,R166,R168,R170),2)</f>
        <v>0</v>
      </c>
      <c r="S124" s="127">
        <f>ROUND(SUM(S125,S131,S133,S135,S137,S139,S141,S148,S150,S152,S154,S156,S158,S160,S162,S164,S166,S168,S170),2)</f>
        <v>0</v>
      </c>
      <c r="T124" s="216"/>
      <c r="AA124" s="241" t="s">
        <v>139</v>
      </c>
      <c r="AB124" s="241"/>
      <c r="AC124" s="176"/>
      <c r="AY124" s="15"/>
      <c r="AZ124" s="15"/>
      <c r="BA124" s="15"/>
      <c r="BB124" s="39"/>
      <c r="BC124" s="39"/>
      <c r="BD124" s="44"/>
      <c r="BE124" s="44"/>
      <c r="BF124" s="44"/>
      <c r="BG124" s="44"/>
      <c r="BH124" s="44"/>
      <c r="BI124" s="44"/>
      <c r="BJ124" s="36"/>
    </row>
    <row r="125" spans="1:62" ht="31.5">
      <c r="A125" s="11">
        <v>601120</v>
      </c>
      <c r="B125" s="11">
        <f t="shared" si="382"/>
        <v>630300010</v>
      </c>
      <c r="C125" s="11">
        <v>300010</v>
      </c>
      <c r="D125" s="148">
        <v>36992</v>
      </c>
      <c r="E125" s="99" t="s">
        <v>82</v>
      </c>
      <c r="F125" s="100" t="s">
        <v>106</v>
      </c>
      <c r="G125" s="125">
        <v>0</v>
      </c>
      <c r="H125" s="125">
        <v>0</v>
      </c>
      <c r="I125" s="125">
        <v>0</v>
      </c>
      <c r="J125" s="127">
        <f>IFERROR(J17*J71*12/1000,0)</f>
        <v>0</v>
      </c>
      <c r="K125" s="127">
        <f>IFERROR(K17*K71*12/1000,0)</f>
        <v>0</v>
      </c>
      <c r="L125" s="127">
        <f>IFERROR(L17*L71*12/1000,0)</f>
        <v>0</v>
      </c>
      <c r="M125" s="127">
        <f>IFERROR(M17*M71*12/1000,0)</f>
        <v>0</v>
      </c>
      <c r="N125" s="125">
        <v>0</v>
      </c>
      <c r="O125" s="125">
        <v>0</v>
      </c>
      <c r="P125" s="125">
        <v>0</v>
      </c>
      <c r="Q125" s="127">
        <f>Q17*Q71*3/1000</f>
        <v>0</v>
      </c>
      <c r="R125" s="191">
        <f>IF(R17="",0,IF(R71="",0,R17*R71*2/1000))</f>
        <v>0</v>
      </c>
      <c r="S125" s="191">
        <f>IF(S17="",0,IF(S71="",0,S17*S71*2/1000))</f>
        <v>0</v>
      </c>
      <c r="T125" s="217"/>
      <c r="U125" s="151">
        <v>123629.2</v>
      </c>
      <c r="V125" s="151">
        <v>159309.1</v>
      </c>
      <c r="W125" s="151">
        <v>130323.6</v>
      </c>
      <c r="X125" s="175">
        <v>32365.5</v>
      </c>
      <c r="Y125" s="175">
        <v>42288.3</v>
      </c>
      <c r="Z125" s="175">
        <v>32601</v>
      </c>
      <c r="AD125" s="125">
        <v>531509.68999999994</v>
      </c>
      <c r="AE125" s="125">
        <v>684904.25</v>
      </c>
      <c r="AF125" s="180">
        <v>739065.72096000006</v>
      </c>
      <c r="AG125" s="127">
        <v>812254.4262000001</v>
      </c>
      <c r="AH125" s="127">
        <v>855084.58464000002</v>
      </c>
      <c r="AI125" s="127">
        <v>898024.90488000016</v>
      </c>
      <c r="AJ125" s="127"/>
      <c r="AK125" s="125">
        <v>113351.86</v>
      </c>
      <c r="AL125" s="125">
        <v>147329.37</v>
      </c>
      <c r="AM125" s="125">
        <v>193384.83024000001</v>
      </c>
      <c r="AN125" s="127"/>
      <c r="AO125" s="191" t="s">
        <v>683</v>
      </c>
      <c r="AY125" s="15"/>
      <c r="AZ125" s="15"/>
      <c r="BA125" s="15"/>
      <c r="BB125" s="35"/>
      <c r="BC125" s="35"/>
      <c r="BD125" s="44"/>
      <c r="BE125" s="44"/>
      <c r="BF125" s="45"/>
      <c r="BG125" s="45"/>
      <c r="BH125" s="45"/>
      <c r="BI125" s="45"/>
      <c r="BJ125" s="36"/>
    </row>
    <row r="126" spans="1:62" ht="15.75">
      <c r="A126" s="11">
        <v>601130</v>
      </c>
      <c r="B126" s="11">
        <f t="shared" si="382"/>
        <v>630301010</v>
      </c>
      <c r="C126" s="11">
        <v>301010</v>
      </c>
      <c r="D126" s="148"/>
      <c r="E126" s="22" t="s">
        <v>81</v>
      </c>
      <c r="F126" s="78" t="s">
        <v>613</v>
      </c>
      <c r="G126" s="107" t="s">
        <v>587</v>
      </c>
      <c r="H126" s="50">
        <f>IFERROR(IF(G125,H125/G125*100,0),0)</f>
        <v>0</v>
      </c>
      <c r="I126" s="50">
        <f t="shared" ref="I126" si="439">IFERROR(IF(H125,I125/H125*100,0),0)</f>
        <v>0</v>
      </c>
      <c r="J126" s="50">
        <f t="shared" ref="J126" si="440">IFERROR(IF(I125,J125/I125*100,0),0)</f>
        <v>0</v>
      </c>
      <c r="K126" s="50">
        <f t="shared" ref="K126" si="441">IFERROR(IF(J125,K125/J125*100,0),0)</f>
        <v>0</v>
      </c>
      <c r="L126" s="50">
        <f t="shared" ref="L126" si="442">IFERROR(IF(K125,L125/K125*100,0),0)</f>
        <v>0</v>
      </c>
      <c r="M126" s="50">
        <f t="shared" ref="M126" si="443">IFERROR(IF(L125,M125/L125*100,0),0)</f>
        <v>0</v>
      </c>
      <c r="N126" s="107" t="s">
        <v>587</v>
      </c>
      <c r="O126" s="50">
        <f>IFERROR(IF(N125,O125/N125*100,0),0)</f>
        <v>0</v>
      </c>
      <c r="P126" s="50">
        <f t="shared" ref="P126" si="444">IFERROR(IF(O125,P125/O125*100,0),0)</f>
        <v>0</v>
      </c>
      <c r="Q126" s="50">
        <f t="shared" ref="Q126" si="445">IFERROR(IF(P125,Q125/P125*100,0),0)</f>
        <v>0</v>
      </c>
      <c r="R126" s="192" t="str">
        <f>IF(AO126="","",AO126)</f>
        <v/>
      </c>
      <c r="S126" s="192">
        <f t="shared" ref="S126" si="446">IF(R125,S125/R125*100,0)</f>
        <v>0</v>
      </c>
      <c r="T126" s="208"/>
      <c r="AD126" s="107">
        <v>121.02506291139233</v>
      </c>
      <c r="AE126" s="50">
        <v>128.86016245536371</v>
      </c>
      <c r="AF126" s="50">
        <v>107.90788945462086</v>
      </c>
      <c r="AG126" s="50">
        <v>109.90286833286389</v>
      </c>
      <c r="AH126" s="50">
        <v>105.27299785122426</v>
      </c>
      <c r="AI126" s="50">
        <v>105.02176287718699</v>
      </c>
      <c r="AJ126" s="50"/>
      <c r="AK126" s="107">
        <v>133.08068572469787</v>
      </c>
      <c r="AL126" s="50">
        <v>129.97525580965322</v>
      </c>
      <c r="AM126" s="50">
        <v>131.26020306745357</v>
      </c>
      <c r="AN126" s="50"/>
      <c r="AO126" s="192" t="s">
        <v>683</v>
      </c>
      <c r="AY126" s="15"/>
      <c r="AZ126" s="15"/>
      <c r="BA126" s="15"/>
      <c r="BB126" s="31"/>
      <c r="BC126" s="31"/>
      <c r="BD126" s="44"/>
      <c r="BE126" s="44"/>
      <c r="BF126" s="44"/>
      <c r="BG126" s="44"/>
      <c r="BH126" s="44"/>
      <c r="BI126" s="44"/>
      <c r="BJ126" s="36"/>
    </row>
    <row r="127" spans="1:62" ht="47.25">
      <c r="A127" s="11">
        <v>601140</v>
      </c>
      <c r="B127" s="11">
        <f t="shared" si="382"/>
        <v>630300011</v>
      </c>
      <c r="C127" s="11">
        <v>300011</v>
      </c>
      <c r="D127" s="148">
        <v>37012</v>
      </c>
      <c r="E127" s="101" t="s">
        <v>129</v>
      </c>
      <c r="F127" s="100" t="s">
        <v>106</v>
      </c>
      <c r="G127" s="125">
        <v>0</v>
      </c>
      <c r="H127" s="125">
        <v>0</v>
      </c>
      <c r="I127" s="199">
        <f>IFERROR(I19*I73*12/1000,0)</f>
        <v>0</v>
      </c>
      <c r="J127" s="127">
        <f>IFERROR(J19*J73*12/1000,0)</f>
        <v>0</v>
      </c>
      <c r="K127" s="127">
        <f>IFERROR(K19*K73*12/1000,0)</f>
        <v>0</v>
      </c>
      <c r="L127" s="127">
        <f>IFERROR(L19*L73*12/1000,0)</f>
        <v>0</v>
      </c>
      <c r="M127" s="127">
        <f>IFERROR(M19*M73*12/1000,0)</f>
        <v>0</v>
      </c>
      <c r="N127" s="125">
        <v>0</v>
      </c>
      <c r="O127" s="125">
        <v>0</v>
      </c>
      <c r="P127" s="125">
        <v>0</v>
      </c>
      <c r="Q127" s="127">
        <f>Q19*Q73*3/1000</f>
        <v>0</v>
      </c>
      <c r="R127" s="191">
        <f>IF(R19="",0,IF(R73="",0,R19*R73*2/1000))</f>
        <v>0</v>
      </c>
      <c r="S127" s="191">
        <f>IF(S19="",0,IF(S73="",0,S19*S73*2/1000))</f>
        <v>0</v>
      </c>
      <c r="T127" s="217"/>
      <c r="U127" s="151">
        <v>123629</v>
      </c>
      <c r="V127" s="151">
        <v>159309.1</v>
      </c>
      <c r="W127" s="151">
        <v>130323.6</v>
      </c>
      <c r="X127" s="175">
        <v>32365.5</v>
      </c>
      <c r="Y127" s="175">
        <v>42288.3</v>
      </c>
      <c r="Z127" s="175">
        <v>32601</v>
      </c>
      <c r="AD127" s="125">
        <v>531509.68000000005</v>
      </c>
      <c r="AE127" s="125">
        <v>684904.25</v>
      </c>
      <c r="AF127" s="127">
        <v>739065.72096000006</v>
      </c>
      <c r="AG127" s="127">
        <v>812254.4262000001</v>
      </c>
      <c r="AH127" s="127">
        <v>855084.58464000002</v>
      </c>
      <c r="AI127" s="127">
        <v>898024.90488000016</v>
      </c>
      <c r="AJ127" s="127"/>
      <c r="AK127" s="125">
        <v>113351.86</v>
      </c>
      <c r="AL127" s="125">
        <v>149339.37</v>
      </c>
      <c r="AM127" s="125">
        <v>193384.83024000001</v>
      </c>
      <c r="AN127" s="127"/>
      <c r="AO127" s="191" t="s">
        <v>683</v>
      </c>
      <c r="AY127" s="15"/>
      <c r="AZ127" s="15"/>
      <c r="BA127" s="15"/>
      <c r="BB127" s="32"/>
      <c r="BC127" s="32"/>
      <c r="BD127" s="33"/>
      <c r="BE127" s="36"/>
      <c r="BF127" s="36"/>
      <c r="BG127" s="36"/>
      <c r="BH127" s="36"/>
      <c r="BI127" s="36"/>
      <c r="BJ127" s="36"/>
    </row>
    <row r="128" spans="1:62" ht="15.75">
      <c r="A128" s="11">
        <v>601150</v>
      </c>
      <c r="B128" s="11">
        <f t="shared" si="382"/>
        <v>630301011</v>
      </c>
      <c r="C128" s="11">
        <v>301011</v>
      </c>
      <c r="D128" s="148"/>
      <c r="E128" s="68" t="s">
        <v>81</v>
      </c>
      <c r="F128" s="78" t="s">
        <v>613</v>
      </c>
      <c r="G128" s="107" t="s">
        <v>587</v>
      </c>
      <c r="H128" s="50">
        <f>IFERROR(IF(G127,H127/G127*100,0),0)</f>
        <v>0</v>
      </c>
      <c r="I128" s="50">
        <f t="shared" ref="I128" si="447">IFERROR(IF(H127,I127/H127*100,0),0)</f>
        <v>0</v>
      </c>
      <c r="J128" s="50">
        <f t="shared" ref="J128" si="448">IFERROR(IF(I127,J127/I127*100,0),0)</f>
        <v>0</v>
      </c>
      <c r="K128" s="50">
        <f t="shared" ref="K128" si="449">IFERROR(IF(J127,K127/J127*100,0),0)</f>
        <v>0</v>
      </c>
      <c r="L128" s="50">
        <f t="shared" ref="L128" si="450">IFERROR(IF(K127,L127/K127*100,0),0)</f>
        <v>0</v>
      </c>
      <c r="M128" s="50">
        <f t="shared" ref="M128" si="451">IFERROR(IF(L127,M127/L127*100,0),0)</f>
        <v>0</v>
      </c>
      <c r="N128" s="107" t="s">
        <v>587</v>
      </c>
      <c r="O128" s="50">
        <f>IFERROR(IF(N127,O127/N127*100,0),0)</f>
        <v>0</v>
      </c>
      <c r="P128" s="50">
        <f t="shared" ref="P128" si="452">IFERROR(IF(O127,P127/O127*100,0),0)</f>
        <v>0</v>
      </c>
      <c r="Q128" s="50">
        <f t="shared" ref="Q128" si="453">IFERROR(IF(P127,Q127/P127*100,0),0)</f>
        <v>0</v>
      </c>
      <c r="R128" s="192" t="str">
        <f>IF(AO128="","",AO128)</f>
        <v/>
      </c>
      <c r="S128" s="192">
        <f t="shared" ref="S128" si="454">IF(R127,S127/R127*100,0)</f>
        <v>0</v>
      </c>
      <c r="T128" s="208"/>
      <c r="AD128" s="107">
        <v>120.91409206806856</v>
      </c>
      <c r="AE128" s="50">
        <v>128.86016487978168</v>
      </c>
      <c r="AF128" s="50">
        <v>107.90788945462086</v>
      </c>
      <c r="AG128" s="50">
        <v>109.90286833286389</v>
      </c>
      <c r="AH128" s="50">
        <v>105.27299785122426</v>
      </c>
      <c r="AI128" s="50">
        <v>105.02176287718699</v>
      </c>
      <c r="AJ128" s="50"/>
      <c r="AK128" s="107">
        <v>133.08074822204807</v>
      </c>
      <c r="AL128" s="50">
        <v>131.74849534890737</v>
      </c>
      <c r="AM128" s="50">
        <v>129.49353558944304</v>
      </c>
      <c r="AN128" s="50"/>
      <c r="AO128" s="192" t="s">
        <v>683</v>
      </c>
      <c r="AY128" s="15"/>
      <c r="AZ128" s="15"/>
      <c r="BA128" s="15"/>
      <c r="BB128" s="34"/>
      <c r="BC128" s="38"/>
      <c r="BD128" s="36"/>
      <c r="BE128" s="36"/>
      <c r="BF128" s="36"/>
      <c r="BG128" s="36"/>
      <c r="BH128" s="36"/>
      <c r="BI128" s="36"/>
      <c r="BJ128" s="36"/>
    </row>
    <row r="129" spans="1:62" ht="15.75">
      <c r="A129" s="11">
        <v>601160</v>
      </c>
      <c r="B129" s="11">
        <f t="shared" si="382"/>
        <v>630300012</v>
      </c>
      <c r="C129" s="11">
        <v>300012</v>
      </c>
      <c r="D129" s="148">
        <v>37011</v>
      </c>
      <c r="E129" s="101" t="s">
        <v>130</v>
      </c>
      <c r="F129" s="100" t="s">
        <v>106</v>
      </c>
      <c r="G129" s="125">
        <f t="shared" ref="G129:H129" si="455">IF(AD129="","",AD129)</f>
        <v>0</v>
      </c>
      <c r="H129" s="125">
        <f t="shared" si="455"/>
        <v>0</v>
      </c>
      <c r="I129" s="199">
        <f>IFERROR(I21*I75*12/1000,0)</f>
        <v>0</v>
      </c>
      <c r="J129" s="127">
        <f>IFERROR(J21*J75*12/1000,0)</f>
        <v>0</v>
      </c>
      <c r="K129" s="127">
        <f>IFERROR(K21*K75*12/1000,0)</f>
        <v>0</v>
      </c>
      <c r="L129" s="127">
        <f>IFERROR(L21*L75*12/1000,0)</f>
        <v>0</v>
      </c>
      <c r="M129" s="127">
        <f>IFERROR(M21*M75*12/1000,0)</f>
        <v>0</v>
      </c>
      <c r="N129" s="125">
        <f t="shared" ref="N129:P129" si="456">IF(AK129="","",AK129)</f>
        <v>0</v>
      </c>
      <c r="O129" s="125">
        <f t="shared" si="456"/>
        <v>0</v>
      </c>
      <c r="P129" s="125">
        <f t="shared" si="456"/>
        <v>0</v>
      </c>
      <c r="Q129" s="127">
        <f>Q21*Q75*3/1000</f>
        <v>0</v>
      </c>
      <c r="R129" s="191">
        <f>IF(R21="",0,IF(R75="",0,R21*R75*2/1000))</f>
        <v>0</v>
      </c>
      <c r="S129" s="191">
        <f>IF(S21="",0,IF(S75="",0,S21*S75*2/1000))</f>
        <v>0</v>
      </c>
      <c r="T129" s="217"/>
      <c r="U129" s="151">
        <v>0</v>
      </c>
      <c r="V129" s="151">
        <v>0</v>
      </c>
      <c r="W129" s="151">
        <v>0</v>
      </c>
      <c r="X129" s="175">
        <v>0</v>
      </c>
      <c r="Y129" s="175">
        <v>0</v>
      </c>
      <c r="Z129" s="175">
        <v>0</v>
      </c>
      <c r="AD129" s="125">
        <v>0</v>
      </c>
      <c r="AE129" s="125">
        <v>0</v>
      </c>
      <c r="AF129" s="127">
        <v>0</v>
      </c>
      <c r="AG129" s="127">
        <v>0</v>
      </c>
      <c r="AH129" s="127">
        <v>0</v>
      </c>
      <c r="AI129" s="127">
        <v>0</v>
      </c>
      <c r="AJ129" s="127"/>
      <c r="AK129" s="125">
        <v>0</v>
      </c>
      <c r="AL129" s="125">
        <v>0</v>
      </c>
      <c r="AM129" s="125">
        <v>0</v>
      </c>
      <c r="AN129" s="127"/>
      <c r="AO129" s="191" t="s">
        <v>683</v>
      </c>
      <c r="AY129" s="15"/>
      <c r="AZ129" s="15"/>
      <c r="BA129" s="15"/>
      <c r="BB129" s="31"/>
      <c r="BC129" s="31"/>
      <c r="BD129" s="44"/>
      <c r="BE129" s="44"/>
      <c r="BF129" s="44"/>
      <c r="BG129" s="44"/>
      <c r="BH129" s="44"/>
      <c r="BI129" s="44"/>
      <c r="BJ129" s="36"/>
    </row>
    <row r="130" spans="1:62" ht="15.75">
      <c r="A130" s="11">
        <v>601170</v>
      </c>
      <c r="B130" s="11">
        <f t="shared" si="382"/>
        <v>630301012</v>
      </c>
      <c r="C130" s="11">
        <v>301012</v>
      </c>
      <c r="D130" s="148"/>
      <c r="E130" s="68" t="s">
        <v>81</v>
      </c>
      <c r="F130" s="78" t="s">
        <v>613</v>
      </c>
      <c r="G130" s="107" t="s">
        <v>587</v>
      </c>
      <c r="H130" s="50">
        <f>IFERROR(IF(G129,H129/G129*100,0),0)</f>
        <v>0</v>
      </c>
      <c r="I130" s="50">
        <f t="shared" ref="I130" si="457">IFERROR(IF(H129,I129/H129*100,0),0)</f>
        <v>0</v>
      </c>
      <c r="J130" s="50">
        <f t="shared" ref="J130" si="458">IFERROR(IF(I129,J129/I129*100,0),0)</f>
        <v>0</v>
      </c>
      <c r="K130" s="50">
        <f t="shared" ref="K130" si="459">IFERROR(IF(J129,K129/J129*100,0),0)</f>
        <v>0</v>
      </c>
      <c r="L130" s="50">
        <f t="shared" ref="L130" si="460">IFERROR(IF(K129,L129/K129*100,0),0)</f>
        <v>0</v>
      </c>
      <c r="M130" s="50">
        <f t="shared" ref="M130" si="461">IFERROR(IF(L129,M129/L129*100,0),0)</f>
        <v>0</v>
      </c>
      <c r="N130" s="107" t="s">
        <v>587</v>
      </c>
      <c r="O130" s="50">
        <f>IFERROR(IF(N129,O129/N129*100,0),0)</f>
        <v>0</v>
      </c>
      <c r="P130" s="50">
        <f t="shared" ref="P130" si="462">IFERROR(IF(O129,P129/O129*100,0),0)</f>
        <v>0</v>
      </c>
      <c r="Q130" s="50">
        <f t="shared" ref="Q130" si="463">IFERROR(IF(P129,Q129/P129*100,0),0)</f>
        <v>0</v>
      </c>
      <c r="R130" s="192" t="str">
        <f>IF(AO130="","",AO130)</f>
        <v/>
      </c>
      <c r="S130" s="192">
        <f t="shared" ref="S130" si="464">IF(R129,S129/R129*100,0)</f>
        <v>0</v>
      </c>
      <c r="T130" s="208"/>
      <c r="AD130" s="107">
        <v>0</v>
      </c>
      <c r="AE130" s="50">
        <v>0</v>
      </c>
      <c r="AF130" s="50">
        <v>0</v>
      </c>
      <c r="AG130" s="50">
        <v>0</v>
      </c>
      <c r="AH130" s="50">
        <v>0</v>
      </c>
      <c r="AI130" s="50">
        <v>0</v>
      </c>
      <c r="AJ130" s="50"/>
      <c r="AK130" s="107">
        <v>0</v>
      </c>
      <c r="AL130" s="50">
        <v>0</v>
      </c>
      <c r="AM130" s="50">
        <v>0</v>
      </c>
      <c r="AN130" s="50"/>
      <c r="AO130" s="192" t="s">
        <v>683</v>
      </c>
      <c r="AY130" s="15"/>
      <c r="AZ130" s="15"/>
      <c r="BA130" s="15"/>
      <c r="BB130" s="32"/>
      <c r="BC130" s="32"/>
      <c r="BD130" s="36"/>
      <c r="BE130" s="36"/>
      <c r="BF130" s="36"/>
      <c r="BG130" s="36"/>
      <c r="BH130" s="36"/>
      <c r="BI130" s="36"/>
      <c r="BJ130" s="36"/>
    </row>
    <row r="131" spans="1:62" ht="15.75">
      <c r="A131" s="11">
        <v>601180</v>
      </c>
      <c r="B131" s="11">
        <f t="shared" si="382"/>
        <v>630300020</v>
      </c>
      <c r="C131" s="11">
        <v>300020</v>
      </c>
      <c r="D131" s="148">
        <v>36994</v>
      </c>
      <c r="E131" s="99" t="s">
        <v>4</v>
      </c>
      <c r="F131" s="100" t="s">
        <v>106</v>
      </c>
      <c r="G131" s="125">
        <v>0</v>
      </c>
      <c r="H131" s="125">
        <v>0</v>
      </c>
      <c r="I131" s="199">
        <f>IFERROR(I23*I77*12/1000,0)</f>
        <v>0</v>
      </c>
      <c r="J131" s="127">
        <f>IFERROR(J23*J77*12/1000,0)</f>
        <v>0</v>
      </c>
      <c r="K131" s="127">
        <f>IFERROR(K23*K77*12/1000,0)</f>
        <v>0</v>
      </c>
      <c r="L131" s="127">
        <f>IFERROR(L23*L77*12/1000,0)</f>
        <v>0</v>
      </c>
      <c r="M131" s="127">
        <f>IFERROR(M23*M77*12/1000,0)</f>
        <v>0</v>
      </c>
      <c r="N131" s="125">
        <v>0</v>
      </c>
      <c r="O131" s="125">
        <v>0</v>
      </c>
      <c r="P131" s="125">
        <v>0</v>
      </c>
      <c r="Q131" s="127">
        <f>Q23*Q77*3/1000</f>
        <v>0</v>
      </c>
      <c r="R131" s="191">
        <f>IF(R23="",0,IF(R77="",0,R23*R77*2/1000))</f>
        <v>0</v>
      </c>
      <c r="S131" s="191">
        <f>IF(S23="",0,IF(S77="",0,S23*S77*2/1000))</f>
        <v>0</v>
      </c>
      <c r="T131" s="217"/>
      <c r="U131" s="151">
        <v>1989760.7</v>
      </c>
      <c r="V131" s="151">
        <v>2390488.2999999998</v>
      </c>
      <c r="W131" s="151">
        <v>2683771.4</v>
      </c>
      <c r="X131" s="175">
        <v>467912.2</v>
      </c>
      <c r="Y131" s="175">
        <v>454811.1</v>
      </c>
      <c r="Z131" s="175">
        <v>609802.4</v>
      </c>
      <c r="AD131" s="125">
        <v>1903260.32</v>
      </c>
      <c r="AE131" s="125">
        <v>2391396.7999999998</v>
      </c>
      <c r="AF131" s="127">
        <v>2709094.0031999997</v>
      </c>
      <c r="AG131" s="127">
        <v>2840531.2949999995</v>
      </c>
      <c r="AH131" s="127">
        <v>2996044.8168000001</v>
      </c>
      <c r="AI131" s="127">
        <v>3125552.59296</v>
      </c>
      <c r="AJ131" s="127"/>
      <c r="AK131" s="125">
        <v>420783.15</v>
      </c>
      <c r="AL131" s="125">
        <v>460493.14</v>
      </c>
      <c r="AM131" s="125">
        <v>588581.55000000005</v>
      </c>
      <c r="AN131" s="127"/>
      <c r="AO131" s="191" t="s">
        <v>683</v>
      </c>
      <c r="AY131" s="15"/>
      <c r="AZ131" s="15"/>
      <c r="BA131" s="15"/>
      <c r="BB131" s="31"/>
      <c r="BC131" s="31"/>
      <c r="BD131" s="44"/>
      <c r="BE131" s="44"/>
      <c r="BF131" s="44"/>
      <c r="BG131" s="44"/>
      <c r="BH131" s="44"/>
      <c r="BI131" s="44"/>
      <c r="BJ131" s="36"/>
    </row>
    <row r="132" spans="1:62" ht="15.75">
      <c r="A132" s="11">
        <v>601190</v>
      </c>
      <c r="B132" s="11">
        <f t="shared" si="382"/>
        <v>630301020</v>
      </c>
      <c r="C132" s="11">
        <v>301020</v>
      </c>
      <c r="D132" s="148"/>
      <c r="E132" s="68" t="s">
        <v>81</v>
      </c>
      <c r="F132" s="78" t="s">
        <v>613</v>
      </c>
      <c r="G132" s="107" t="s">
        <v>587</v>
      </c>
      <c r="H132" s="50">
        <f>IFERROR(IF(G131,H131/G131*100,0),0)</f>
        <v>0</v>
      </c>
      <c r="I132" s="50">
        <f t="shared" ref="I132" si="465">IFERROR(IF(H131,I131/H131*100,0),0)</f>
        <v>0</v>
      </c>
      <c r="J132" s="50">
        <f t="shared" ref="J132" si="466">IFERROR(IF(I131,J131/I131*100,0),0)</f>
        <v>0</v>
      </c>
      <c r="K132" s="50">
        <f t="shared" ref="K132" si="467">IFERROR(IF(J131,K131/J131*100,0),0)</f>
        <v>0</v>
      </c>
      <c r="L132" s="50">
        <f t="shared" ref="L132" si="468">IFERROR(IF(K131,L131/K131*100,0),0)</f>
        <v>0</v>
      </c>
      <c r="M132" s="50">
        <f t="shared" ref="M132" si="469">IFERROR(IF(L131,M131/L131*100,0),0)</f>
        <v>0</v>
      </c>
      <c r="N132" s="107" t="s">
        <v>587</v>
      </c>
      <c r="O132" s="50">
        <f>IFERROR(IF(N131,O131/N131*100,0),0)</f>
        <v>0</v>
      </c>
      <c r="P132" s="50">
        <f t="shared" ref="P132" si="470">IFERROR(IF(O131,P131/O131*100,0),0)</f>
        <v>0</v>
      </c>
      <c r="Q132" s="50">
        <f t="shared" ref="Q132" si="471">IFERROR(IF(P131,Q131/P131*100,0),0)</f>
        <v>0</v>
      </c>
      <c r="R132" s="192" t="str">
        <f>IF(AO132="","",AO132)</f>
        <v/>
      </c>
      <c r="S132" s="192">
        <f t="shared" ref="S132" si="472">IF(R131,S131/R131*100,0)</f>
        <v>0</v>
      </c>
      <c r="T132" s="208"/>
      <c r="AD132" s="107">
        <v>109.84400758031218</v>
      </c>
      <c r="AE132" s="50">
        <v>125.6473838534079</v>
      </c>
      <c r="AF132" s="50">
        <v>113.28500578406728</v>
      </c>
      <c r="AG132" s="50">
        <v>104.85170657218778</v>
      </c>
      <c r="AH132" s="50">
        <v>105.47480402957505</v>
      </c>
      <c r="AI132" s="50">
        <v>104.32262479632477</v>
      </c>
      <c r="AJ132" s="50"/>
      <c r="AK132" s="107">
        <v>99.240309537448766</v>
      </c>
      <c r="AL132" s="50">
        <v>109.43716258600185</v>
      </c>
      <c r="AM132" s="50">
        <v>127.81548711018802</v>
      </c>
      <c r="AN132" s="50"/>
      <c r="AO132" s="192" t="s">
        <v>683</v>
      </c>
      <c r="AY132" s="15"/>
      <c r="AZ132" s="15"/>
      <c r="BA132" s="15"/>
      <c r="BB132" s="32"/>
      <c r="BC132" s="32"/>
      <c r="BD132" s="36"/>
      <c r="BE132" s="36"/>
      <c r="BF132" s="36"/>
      <c r="BG132" s="36"/>
      <c r="BH132" s="36"/>
      <c r="BI132" s="36"/>
      <c r="BJ132" s="36"/>
    </row>
    <row r="133" spans="1:62" ht="15.75">
      <c r="A133" s="11">
        <v>601200</v>
      </c>
      <c r="B133" s="11">
        <f t="shared" si="382"/>
        <v>630300030</v>
      </c>
      <c r="C133" s="11">
        <v>300030</v>
      </c>
      <c r="D133" s="148">
        <v>36993</v>
      </c>
      <c r="E133" s="99" t="s">
        <v>5</v>
      </c>
      <c r="F133" s="100" t="s">
        <v>106</v>
      </c>
      <c r="G133" s="125">
        <v>0</v>
      </c>
      <c r="H133" s="125">
        <v>0</v>
      </c>
      <c r="I133" s="199">
        <f>IFERROR(I25*I79*12/1000,0)</f>
        <v>0</v>
      </c>
      <c r="J133" s="127">
        <f>IFERROR(J25*J79*12/1000,0)</f>
        <v>0</v>
      </c>
      <c r="K133" s="127">
        <f>IFERROR(K25*K79*12/1000,0)</f>
        <v>0</v>
      </c>
      <c r="L133" s="127">
        <f>IFERROR(L25*L79*12/1000,0)</f>
        <v>0</v>
      </c>
      <c r="M133" s="127">
        <f>IFERROR(M25*M79*12/1000,0)</f>
        <v>0</v>
      </c>
      <c r="N133" s="125">
        <v>0</v>
      </c>
      <c r="O133" s="125">
        <v>0</v>
      </c>
      <c r="P133" s="125">
        <v>0</v>
      </c>
      <c r="Q133" s="127">
        <f>Q25*Q79*3/1000</f>
        <v>0</v>
      </c>
      <c r="R133" s="191">
        <f>IF(R25="",0,IF(R79="",0,R25*R79*2/1000))</f>
        <v>0</v>
      </c>
      <c r="S133" s="191">
        <f>IF(S25="",0,IF(S79="",0,S25*S79*2/1000))</f>
        <v>0</v>
      </c>
      <c r="T133" s="217"/>
      <c r="U133" s="151">
        <v>1174476.7</v>
      </c>
      <c r="V133" s="151">
        <v>1465878.7</v>
      </c>
      <c r="W133" s="151">
        <v>1897558.9</v>
      </c>
      <c r="X133" s="175">
        <v>283445.59999999998</v>
      </c>
      <c r="Y133" s="175">
        <v>352312.2</v>
      </c>
      <c r="Z133" s="175">
        <v>448593.4</v>
      </c>
      <c r="AD133" s="125">
        <v>1536005.48</v>
      </c>
      <c r="AE133" s="125">
        <v>1947394.13</v>
      </c>
      <c r="AF133" s="127">
        <v>2220461.0279999999</v>
      </c>
      <c r="AG133" s="127">
        <v>2428137.1703999997</v>
      </c>
      <c r="AH133" s="127">
        <v>2544558.6823199997</v>
      </c>
      <c r="AI133" s="127">
        <v>2656863.9360000002</v>
      </c>
      <c r="AJ133" s="127"/>
      <c r="AK133" s="125">
        <v>337900.79999999999</v>
      </c>
      <c r="AL133" s="125">
        <v>425511.11</v>
      </c>
      <c r="AM133" s="125">
        <v>466651.2</v>
      </c>
      <c r="AN133" s="127"/>
      <c r="AO133" s="191" t="s">
        <v>683</v>
      </c>
      <c r="AY133" s="15"/>
      <c r="AZ133" s="15"/>
      <c r="BA133" s="15"/>
      <c r="BB133" s="31"/>
      <c r="BC133" s="31"/>
      <c r="BD133" s="44"/>
      <c r="BE133" s="44"/>
      <c r="BF133" s="44"/>
      <c r="BG133" s="44"/>
      <c r="BH133" s="44"/>
      <c r="BI133" s="44"/>
      <c r="BJ133" s="36"/>
    </row>
    <row r="134" spans="1:62" ht="15.75">
      <c r="A134" s="11">
        <v>601210</v>
      </c>
      <c r="B134" s="11">
        <f t="shared" si="382"/>
        <v>630301030</v>
      </c>
      <c r="C134" s="11">
        <v>301030</v>
      </c>
      <c r="D134" s="148"/>
      <c r="E134" s="68" t="s">
        <v>81</v>
      </c>
      <c r="F134" s="78" t="s">
        <v>613</v>
      </c>
      <c r="G134" s="107" t="s">
        <v>587</v>
      </c>
      <c r="H134" s="50">
        <f>IFERROR(IF(G133,H133/G133*100,0),0)</f>
        <v>0</v>
      </c>
      <c r="I134" s="50">
        <f t="shared" ref="I134" si="473">IFERROR(IF(H133,I133/H133*100,0),0)</f>
        <v>0</v>
      </c>
      <c r="J134" s="50">
        <f t="shared" ref="J134" si="474">IFERROR(IF(I133,J133/I133*100,0),0)</f>
        <v>0</v>
      </c>
      <c r="K134" s="50">
        <f t="shared" ref="K134" si="475">IFERROR(IF(J133,K133/J133*100,0),0)</f>
        <v>0</v>
      </c>
      <c r="L134" s="50">
        <f t="shared" ref="L134" si="476">IFERROR(IF(K133,L133/K133*100,0),0)</f>
        <v>0</v>
      </c>
      <c r="M134" s="50">
        <f t="shared" ref="M134" si="477">IFERROR(IF(L133,M133/L133*100,0),0)</f>
        <v>0</v>
      </c>
      <c r="N134" s="107" t="s">
        <v>587</v>
      </c>
      <c r="O134" s="50">
        <f>IFERROR(IF(N133,O133/N133*100,0),0)</f>
        <v>0</v>
      </c>
      <c r="P134" s="50">
        <f t="shared" ref="P134" si="478">IFERROR(IF(O133,P133/O133*100,0),0)</f>
        <v>0</v>
      </c>
      <c r="Q134" s="50">
        <f t="shared" ref="Q134" si="479">IFERROR(IF(P133,Q133/P133*100,0),0)</f>
        <v>0</v>
      </c>
      <c r="R134" s="192" t="str">
        <f>IF(AO134="","",AO134)</f>
        <v/>
      </c>
      <c r="S134" s="192">
        <f t="shared" ref="S134" si="480">IF(R133,S133/R133*100,0)</f>
        <v>0</v>
      </c>
      <c r="T134" s="208"/>
      <c r="AD134" s="107">
        <v>118.55466692872095</v>
      </c>
      <c r="AE134" s="50">
        <v>126.78301968037249</v>
      </c>
      <c r="AF134" s="50">
        <v>114.02216910246104</v>
      </c>
      <c r="AG134" s="50">
        <v>109.35283888261063</v>
      </c>
      <c r="AH134" s="50">
        <v>104.79468430940501</v>
      </c>
      <c r="AI134" s="50">
        <v>104.41354543954185</v>
      </c>
      <c r="AJ134" s="50"/>
      <c r="AK134" s="107">
        <v>106.9204754662231</v>
      </c>
      <c r="AL134" s="50">
        <v>125.92781964410858</v>
      </c>
      <c r="AM134" s="50">
        <v>109.66839385227804</v>
      </c>
      <c r="AN134" s="50"/>
      <c r="AO134" s="192" t="s">
        <v>683</v>
      </c>
      <c r="AY134" s="15"/>
      <c r="AZ134" s="15"/>
      <c r="BA134" s="15"/>
      <c r="BB134" s="32"/>
      <c r="BC134" s="32"/>
      <c r="BD134" s="36"/>
      <c r="BE134" s="36"/>
      <c r="BF134" s="36"/>
      <c r="BG134" s="36"/>
      <c r="BH134" s="36"/>
      <c r="BI134" s="36"/>
      <c r="BJ134" s="36"/>
    </row>
    <row r="135" spans="1:62" ht="31.5">
      <c r="A135" s="11">
        <v>601220</v>
      </c>
      <c r="B135" s="11">
        <f t="shared" si="382"/>
        <v>630300040</v>
      </c>
      <c r="C135" s="11">
        <v>300040</v>
      </c>
      <c r="D135" s="148">
        <v>36995</v>
      </c>
      <c r="E135" s="99" t="s">
        <v>8</v>
      </c>
      <c r="F135" s="100" t="s">
        <v>106</v>
      </c>
      <c r="G135" s="125">
        <v>0</v>
      </c>
      <c r="H135" s="125">
        <v>0</v>
      </c>
      <c r="I135" s="199">
        <f>IFERROR(I27*I81*12/1000,0)</f>
        <v>0</v>
      </c>
      <c r="J135" s="127">
        <f>IFERROR(J27*J81*12/1000,0)</f>
        <v>0</v>
      </c>
      <c r="K135" s="127">
        <f>IFERROR(K27*K81*12/1000,0)</f>
        <v>0</v>
      </c>
      <c r="L135" s="127">
        <f>IFERROR(L27*L81*12/1000,0)</f>
        <v>0</v>
      </c>
      <c r="M135" s="127">
        <f>IFERROR(M27*M81*12/1000,0)</f>
        <v>0</v>
      </c>
      <c r="N135" s="125">
        <v>0</v>
      </c>
      <c r="O135" s="125">
        <v>0</v>
      </c>
      <c r="P135" s="125">
        <v>0</v>
      </c>
      <c r="Q135" s="127">
        <f>Q27*Q81*3/1000</f>
        <v>0</v>
      </c>
      <c r="R135" s="191">
        <f>IF(R27="",0,IF(R81="",0,R27*R81*2/1000))</f>
        <v>0</v>
      </c>
      <c r="S135" s="191">
        <f>IF(S27="",0,IF(S81="",0,S27*S81*2/1000))</f>
        <v>0</v>
      </c>
      <c r="T135" s="217"/>
      <c r="U135" s="151">
        <v>105397</v>
      </c>
      <c r="V135" s="151">
        <v>156208.79999999999</v>
      </c>
      <c r="W135" s="151">
        <v>273565.7</v>
      </c>
      <c r="X135" s="175">
        <v>26388.7</v>
      </c>
      <c r="Y135" s="175">
        <v>33045.599999999999</v>
      </c>
      <c r="Z135" s="175">
        <v>73375.399999999994</v>
      </c>
      <c r="AD135" s="125">
        <v>99463.19</v>
      </c>
      <c r="AE135" s="125">
        <v>108886.84</v>
      </c>
      <c r="AF135" s="127">
        <v>123745.56552</v>
      </c>
      <c r="AG135" s="127">
        <v>135525.26016000001</v>
      </c>
      <c r="AH135" s="127">
        <v>145309.26228</v>
      </c>
      <c r="AI135" s="127">
        <v>155016.804</v>
      </c>
      <c r="AJ135" s="127"/>
      <c r="AK135" s="125">
        <v>22529.040000000001</v>
      </c>
      <c r="AL135" s="125">
        <v>27944.14</v>
      </c>
      <c r="AM135" s="125">
        <v>32009.893920000002</v>
      </c>
      <c r="AN135" s="127"/>
      <c r="AO135" s="191" t="s">
        <v>683</v>
      </c>
      <c r="AY135" s="15"/>
      <c r="AZ135" s="15"/>
      <c r="BA135" s="15"/>
      <c r="BB135" s="31"/>
      <c r="BC135" s="31"/>
      <c r="BD135" s="44"/>
      <c r="BE135" s="44"/>
      <c r="BF135" s="44"/>
      <c r="BG135" s="44"/>
      <c r="BH135" s="44"/>
      <c r="BI135" s="44"/>
      <c r="BJ135" s="36"/>
    </row>
    <row r="136" spans="1:62" ht="15.75">
      <c r="A136" s="11">
        <v>601230</v>
      </c>
      <c r="B136" s="11">
        <f t="shared" si="382"/>
        <v>630301040</v>
      </c>
      <c r="C136" s="11">
        <v>301040</v>
      </c>
      <c r="D136" s="148"/>
      <c r="E136" s="68" t="s">
        <v>81</v>
      </c>
      <c r="F136" s="78" t="s">
        <v>613</v>
      </c>
      <c r="G136" s="107" t="s">
        <v>587</v>
      </c>
      <c r="H136" s="50">
        <f>IFERROR(IF(G135,H135/G135*100,0),0)</f>
        <v>0</v>
      </c>
      <c r="I136" s="50">
        <f t="shared" ref="I136" si="481">IFERROR(IF(H135,I135/H135*100,0),0)</f>
        <v>0</v>
      </c>
      <c r="J136" s="50">
        <f t="shared" ref="J136" si="482">IFERROR(IF(I135,J135/I135*100,0),0)</f>
        <v>0</v>
      </c>
      <c r="K136" s="50">
        <f t="shared" ref="K136" si="483">IFERROR(IF(J135,K135/J135*100,0),0)</f>
        <v>0</v>
      </c>
      <c r="L136" s="50">
        <f t="shared" ref="L136" si="484">IFERROR(IF(K135,L135/K135*100,0),0)</f>
        <v>0</v>
      </c>
      <c r="M136" s="50">
        <f t="shared" ref="M136" si="485">IFERROR(IF(L135,M135/L135*100,0),0)</f>
        <v>0</v>
      </c>
      <c r="N136" s="107" t="s">
        <v>587</v>
      </c>
      <c r="O136" s="50">
        <f>IFERROR(IF(N135,O135/N135*100,0),0)</f>
        <v>0</v>
      </c>
      <c r="P136" s="50">
        <f t="shared" ref="P136" si="486">IFERROR(IF(O135,P135/O135*100,0),0)</f>
        <v>0</v>
      </c>
      <c r="Q136" s="50">
        <f t="shared" ref="Q136" si="487">IFERROR(IF(P135,Q135/P135*100,0),0)</f>
        <v>0</v>
      </c>
      <c r="R136" s="192" t="str">
        <f>IF(AO136="","",AO136)</f>
        <v/>
      </c>
      <c r="S136" s="192">
        <f t="shared" ref="S136" si="488">IF(R135,S135/R135*100,0)</f>
        <v>0</v>
      </c>
      <c r="T136" s="208"/>
      <c r="AD136" s="107">
        <v>122.11553654895569</v>
      </c>
      <c r="AE136" s="50">
        <v>109.47451011776317</v>
      </c>
      <c r="AF136" s="50">
        <v>113.64602510275805</v>
      </c>
      <c r="AG136" s="50">
        <v>109.51928627947167</v>
      </c>
      <c r="AH136" s="50">
        <v>107.21931993227616</v>
      </c>
      <c r="AI136" s="50">
        <v>106.68060766924432</v>
      </c>
      <c r="AJ136" s="50"/>
      <c r="AK136" s="107">
        <v>130.47515132982608</v>
      </c>
      <c r="AL136" s="50">
        <v>124.03608853284472</v>
      </c>
      <c r="AM136" s="50">
        <v>114.54957611864242</v>
      </c>
      <c r="AN136" s="50"/>
      <c r="AO136" s="192" t="s">
        <v>683</v>
      </c>
      <c r="AY136" s="15"/>
      <c r="AZ136" s="15"/>
      <c r="BA136" s="15"/>
      <c r="BB136" s="32"/>
      <c r="BC136" s="32"/>
      <c r="BD136" s="36"/>
      <c r="BE136" s="36"/>
      <c r="BF136" s="36"/>
      <c r="BG136" s="36"/>
      <c r="BH136" s="36"/>
      <c r="BI136" s="36"/>
      <c r="BJ136" s="36"/>
    </row>
    <row r="137" spans="1:62" ht="47.25">
      <c r="A137" s="11">
        <v>601240</v>
      </c>
      <c r="B137" s="11">
        <f t="shared" si="382"/>
        <v>630300050</v>
      </c>
      <c r="C137" s="11">
        <v>300050</v>
      </c>
      <c r="D137" s="148">
        <v>36996</v>
      </c>
      <c r="E137" s="99" t="s">
        <v>84</v>
      </c>
      <c r="F137" s="100" t="s">
        <v>106</v>
      </c>
      <c r="G137" s="125">
        <v>0</v>
      </c>
      <c r="H137" s="125">
        <v>0</v>
      </c>
      <c r="I137" s="199">
        <f>IFERROR(I29*I83*12/1000,0)</f>
        <v>0</v>
      </c>
      <c r="J137" s="127">
        <f>IFERROR(J29*J83*12/1000,0)</f>
        <v>0</v>
      </c>
      <c r="K137" s="127">
        <f>IFERROR(K29*K83*12/1000,0)</f>
        <v>0</v>
      </c>
      <c r="L137" s="127">
        <f>IFERROR(L29*L83*12/1000,0)</f>
        <v>0</v>
      </c>
      <c r="M137" s="127">
        <f>IFERROR(M29*M83*12/1000,0)</f>
        <v>0</v>
      </c>
      <c r="N137" s="125">
        <v>0</v>
      </c>
      <c r="O137" s="125">
        <v>0</v>
      </c>
      <c r="P137" s="125">
        <v>0</v>
      </c>
      <c r="Q137" s="127">
        <f>Q29*Q83*3/1000</f>
        <v>0</v>
      </c>
      <c r="R137" s="191">
        <f>IF(R29="",0,IF(R83="",0,R29*R83*2/1000))</f>
        <v>0</v>
      </c>
      <c r="S137" s="191">
        <f>IF(S29="",0,IF(S83="",0,S29*S83*2/1000))</f>
        <v>0</v>
      </c>
      <c r="T137" s="217"/>
      <c r="U137" s="151">
        <v>55708.800000000003</v>
      </c>
      <c r="V137" s="151">
        <v>86006.2</v>
      </c>
      <c r="W137" s="151">
        <v>95908.9</v>
      </c>
      <c r="X137" s="175">
        <v>12451.1</v>
      </c>
      <c r="Y137" s="175">
        <v>21434.400000000001</v>
      </c>
      <c r="Z137" s="175">
        <v>23664.6</v>
      </c>
      <c r="AD137" s="125">
        <v>80677.75</v>
      </c>
      <c r="AE137" s="125">
        <v>89424.74</v>
      </c>
      <c r="AF137" s="127">
        <v>138529.77600000001</v>
      </c>
      <c r="AG137" s="127">
        <v>149632.52879999997</v>
      </c>
      <c r="AH137" s="127">
        <v>158811.96239999999</v>
      </c>
      <c r="AI137" s="127">
        <v>162566.20440000002</v>
      </c>
      <c r="AJ137" s="127"/>
      <c r="AK137" s="125">
        <v>19365.95</v>
      </c>
      <c r="AL137" s="125">
        <v>22077.99</v>
      </c>
      <c r="AM137" s="125">
        <v>25085.121600000002</v>
      </c>
      <c r="AN137" s="127"/>
      <c r="AO137" s="191" t="s">
        <v>683</v>
      </c>
      <c r="AY137" s="15"/>
      <c r="AZ137" s="15"/>
      <c r="BA137" s="15"/>
      <c r="BB137" s="31"/>
      <c r="BC137" s="31"/>
      <c r="BD137" s="44"/>
      <c r="BE137" s="44"/>
      <c r="BF137" s="44"/>
      <c r="BG137" s="44"/>
      <c r="BH137" s="44"/>
      <c r="BI137" s="44"/>
      <c r="BJ137" s="36"/>
    </row>
    <row r="138" spans="1:62" ht="15.75">
      <c r="A138" s="11">
        <v>601250</v>
      </c>
      <c r="B138" s="11">
        <f t="shared" si="382"/>
        <v>630301050</v>
      </c>
      <c r="C138" s="11">
        <v>301050</v>
      </c>
      <c r="D138" s="148"/>
      <c r="E138" s="68" t="s">
        <v>81</v>
      </c>
      <c r="F138" s="78" t="s">
        <v>613</v>
      </c>
      <c r="G138" s="107" t="s">
        <v>587</v>
      </c>
      <c r="H138" s="50">
        <f>IFERROR(IF(G137,H137/G137*100,0),0)</f>
        <v>0</v>
      </c>
      <c r="I138" s="50">
        <f t="shared" ref="I138" si="489">IFERROR(IF(H137,I137/H137*100,0),0)</f>
        <v>0</v>
      </c>
      <c r="J138" s="50">
        <f t="shared" ref="J138" si="490">IFERROR(IF(I137,J137/I137*100,0),0)</f>
        <v>0</v>
      </c>
      <c r="K138" s="50">
        <f t="shared" ref="K138" si="491">IFERROR(IF(J137,K137/J137*100,0),0)</f>
        <v>0</v>
      </c>
      <c r="L138" s="50">
        <f t="shared" ref="L138" si="492">IFERROR(IF(K137,L137/K137*100,0),0)</f>
        <v>0</v>
      </c>
      <c r="M138" s="50">
        <f t="shared" ref="M138" si="493">IFERROR(IF(L137,M137/L137*100,0),0)</f>
        <v>0</v>
      </c>
      <c r="N138" s="107" t="s">
        <v>587</v>
      </c>
      <c r="O138" s="50">
        <f>IFERROR(IF(N137,O137/N137*100,0),0)</f>
        <v>0</v>
      </c>
      <c r="P138" s="50">
        <f t="shared" ref="P138" si="494">IFERROR(IF(O137,P137/O137*100,0),0)</f>
        <v>0</v>
      </c>
      <c r="Q138" s="50">
        <f t="shared" ref="Q138" si="495">IFERROR(IF(P137,Q137/P137*100,0),0)</f>
        <v>0</v>
      </c>
      <c r="R138" s="192" t="str">
        <f>IF(AO138="","",AO138)</f>
        <v/>
      </c>
      <c r="S138" s="192">
        <f t="shared" ref="S138" si="496">IF(R137,S137/R137*100,0)</f>
        <v>0</v>
      </c>
      <c r="T138" s="208"/>
      <c r="AD138" s="107">
        <v>107.60545575409147</v>
      </c>
      <c r="AE138" s="50">
        <v>110.84188639370831</v>
      </c>
      <c r="AF138" s="50">
        <v>154.91213728997144</v>
      </c>
      <c r="AG138" s="50">
        <v>108.01470493968024</v>
      </c>
      <c r="AH138" s="50">
        <v>106.13465111738458</v>
      </c>
      <c r="AI138" s="50">
        <v>102.3639541652059</v>
      </c>
      <c r="AJ138" s="50"/>
      <c r="AK138" s="107">
        <v>105.31371779157119</v>
      </c>
      <c r="AL138" s="50">
        <v>114.00416710773291</v>
      </c>
      <c r="AM138" s="50">
        <v>113.62049534400552</v>
      </c>
      <c r="AN138" s="50"/>
      <c r="AO138" s="192" t="s">
        <v>683</v>
      </c>
      <c r="AY138" s="15"/>
      <c r="AZ138" s="15"/>
      <c r="BA138" s="15"/>
      <c r="BB138" s="32"/>
      <c r="BC138" s="32"/>
      <c r="BD138" s="36"/>
      <c r="BE138" s="36"/>
      <c r="BF138" s="36"/>
      <c r="BG138" s="36"/>
      <c r="BH138" s="36"/>
      <c r="BI138" s="36"/>
      <c r="BJ138" s="36"/>
    </row>
    <row r="139" spans="1:62" ht="15.75">
      <c r="A139" s="11">
        <v>601260</v>
      </c>
      <c r="B139" s="11">
        <f t="shared" si="382"/>
        <v>630300060</v>
      </c>
      <c r="C139" s="11">
        <v>300060</v>
      </c>
      <c r="D139" s="148">
        <v>36997</v>
      </c>
      <c r="E139" s="99" t="s">
        <v>6</v>
      </c>
      <c r="F139" s="100" t="s">
        <v>106</v>
      </c>
      <c r="G139" s="125">
        <v>0</v>
      </c>
      <c r="H139" s="125">
        <v>0</v>
      </c>
      <c r="I139" s="199">
        <f>IFERROR(I31*I85*12/1000,0)</f>
        <v>0</v>
      </c>
      <c r="J139" s="127">
        <f>IFERROR(J31*J85*12/1000,0)</f>
        <v>0</v>
      </c>
      <c r="K139" s="127">
        <f>IFERROR(K31*K85*12/1000,0)</f>
        <v>0</v>
      </c>
      <c r="L139" s="127">
        <f>IFERROR(L31*L85*12/1000,0)</f>
        <v>0</v>
      </c>
      <c r="M139" s="127">
        <f>IFERROR(M31*M85*12/1000,0)</f>
        <v>0</v>
      </c>
      <c r="N139" s="125">
        <v>0</v>
      </c>
      <c r="O139" s="125">
        <v>0</v>
      </c>
      <c r="P139" s="125">
        <v>0</v>
      </c>
      <c r="Q139" s="127">
        <f>Q31*Q85*3/1000</f>
        <v>0</v>
      </c>
      <c r="R139" s="191">
        <f>IF(R31="",0,IF(R85="",0,R31*R85*2/1000))</f>
        <v>0</v>
      </c>
      <c r="S139" s="191">
        <f>IF(S31="",0,IF(S85="",0,S31*S85*2/1000))</f>
        <v>0</v>
      </c>
      <c r="T139" s="217"/>
      <c r="U139" s="151">
        <v>401884.9</v>
      </c>
      <c r="V139" s="151">
        <v>751572.7</v>
      </c>
      <c r="W139" s="151">
        <v>1158319.7</v>
      </c>
      <c r="X139" s="175">
        <v>7293.3</v>
      </c>
      <c r="Y139" s="175">
        <v>232846.5</v>
      </c>
      <c r="Z139" s="175">
        <v>206980.3</v>
      </c>
      <c r="AD139" s="125">
        <v>97395.13</v>
      </c>
      <c r="AE139" s="125">
        <v>491865.77</v>
      </c>
      <c r="AF139" s="127">
        <v>287165.78399999999</v>
      </c>
      <c r="AG139" s="127">
        <v>294642.69348000002</v>
      </c>
      <c r="AH139" s="127">
        <v>307727.97971999994</v>
      </c>
      <c r="AI139" s="127">
        <v>311169.50315999996</v>
      </c>
      <c r="AJ139" s="127"/>
      <c r="AK139" s="125">
        <v>16482.759999999998</v>
      </c>
      <c r="AL139" s="125">
        <v>22618.27</v>
      </c>
      <c r="AM139" s="125">
        <v>71737.86825</v>
      </c>
      <c r="AN139" s="127"/>
      <c r="AO139" s="191" t="s">
        <v>683</v>
      </c>
      <c r="AY139" s="15"/>
      <c r="AZ139" s="15"/>
      <c r="BA139" s="15"/>
      <c r="BB139" s="31"/>
      <c r="BC139" s="31"/>
      <c r="BD139" s="44"/>
      <c r="BE139" s="44"/>
      <c r="BF139" s="44"/>
      <c r="BG139" s="44"/>
      <c r="BH139" s="44"/>
      <c r="BI139" s="44"/>
      <c r="BJ139" s="36"/>
    </row>
    <row r="140" spans="1:62" ht="15.75">
      <c r="A140" s="11">
        <v>601270</v>
      </c>
      <c r="B140" s="11">
        <f t="shared" si="382"/>
        <v>630301060</v>
      </c>
      <c r="C140" s="11">
        <v>301060</v>
      </c>
      <c r="D140" s="148"/>
      <c r="E140" s="68" t="s">
        <v>81</v>
      </c>
      <c r="F140" s="78" t="s">
        <v>613</v>
      </c>
      <c r="G140" s="107" t="s">
        <v>587</v>
      </c>
      <c r="H140" s="50">
        <f>IFERROR(IF(G139,H139/G139*100,0),0)</f>
        <v>0</v>
      </c>
      <c r="I140" s="50">
        <f t="shared" ref="I140" si="497">IFERROR(IF(H139,I139/H139*100,0),0)</f>
        <v>0</v>
      </c>
      <c r="J140" s="50">
        <f t="shared" ref="J140" si="498">IFERROR(IF(I139,J139/I139*100,0),0)</f>
        <v>0</v>
      </c>
      <c r="K140" s="50">
        <f t="shared" ref="K140" si="499">IFERROR(IF(J139,K139/J139*100,0),0)</f>
        <v>0</v>
      </c>
      <c r="L140" s="50">
        <f t="shared" ref="L140" si="500">IFERROR(IF(K139,L139/K139*100,0),0)</f>
        <v>0</v>
      </c>
      <c r="M140" s="50">
        <f t="shared" ref="M140" si="501">IFERROR(IF(L139,M139/L139*100,0),0)</f>
        <v>0</v>
      </c>
      <c r="N140" s="107" t="s">
        <v>587</v>
      </c>
      <c r="O140" s="50">
        <f>IFERROR(IF(N139,O139/N139*100,0),0)</f>
        <v>0</v>
      </c>
      <c r="P140" s="50">
        <f t="shared" ref="P140" si="502">IFERROR(IF(O139,P139/O139*100,0),0)</f>
        <v>0</v>
      </c>
      <c r="Q140" s="50">
        <f t="shared" ref="Q140" si="503">IFERROR(IF(P139,Q139/P139*100,0),0)</f>
        <v>0</v>
      </c>
      <c r="R140" s="192" t="str">
        <f>IF(AO140="","",AO140)</f>
        <v/>
      </c>
      <c r="S140" s="192">
        <f t="shared" ref="S140" si="504">IF(R139,S139/R139*100,0)</f>
        <v>0</v>
      </c>
      <c r="T140" s="208"/>
      <c r="AD140" s="107">
        <v>127.82645444314294</v>
      </c>
      <c r="AE140" s="50">
        <v>505.02090812959534</v>
      </c>
      <c r="AF140" s="50">
        <v>58.382957610569228</v>
      </c>
      <c r="AG140" s="50">
        <v>102.603690932761</v>
      </c>
      <c r="AH140" s="50">
        <v>104.44106931193531</v>
      </c>
      <c r="AI140" s="50">
        <v>101.11836546131796</v>
      </c>
      <c r="AJ140" s="50"/>
      <c r="AK140" s="107">
        <v>106.16340243104399</v>
      </c>
      <c r="AL140" s="50">
        <v>137.22380232436802</v>
      </c>
      <c r="AM140" s="50">
        <v>317.16779510546121</v>
      </c>
      <c r="AN140" s="50"/>
      <c r="AO140" s="192" t="s">
        <v>683</v>
      </c>
      <c r="AY140" s="15"/>
      <c r="AZ140" s="15"/>
      <c r="BA140" s="15"/>
      <c r="BB140" s="32"/>
      <c r="BC140" s="32"/>
      <c r="BD140" s="36"/>
      <c r="BE140" s="36"/>
      <c r="BF140" s="36"/>
      <c r="BG140" s="36"/>
      <c r="BH140" s="36"/>
      <c r="BI140" s="36"/>
      <c r="BJ140" s="36"/>
    </row>
    <row r="141" spans="1:62" ht="31.5">
      <c r="A141" s="11">
        <v>601280</v>
      </c>
      <c r="B141" s="11">
        <f t="shared" si="382"/>
        <v>630300070</v>
      </c>
      <c r="C141" s="11">
        <v>300070</v>
      </c>
      <c r="D141" s="148">
        <v>36998</v>
      </c>
      <c r="E141" s="99" t="s">
        <v>85</v>
      </c>
      <c r="F141" s="100" t="s">
        <v>106</v>
      </c>
      <c r="G141" s="125">
        <v>5258.23</v>
      </c>
      <c r="H141" s="125">
        <v>6771.32</v>
      </c>
      <c r="I141" s="199">
        <f>IFERROR(I33*I87*12/1000,0)</f>
        <v>12331.548000000003</v>
      </c>
      <c r="J141" s="127">
        <f>IFERROR(J33*J87*12/1000,0)</f>
        <v>12676.154399999998</v>
      </c>
      <c r="K141" s="127">
        <f>IFERROR(K33*K87*12/1000,0)</f>
        <v>12942.036</v>
      </c>
      <c r="L141" s="127">
        <f>IFERROR(L33*L87*12/1000,0)</f>
        <v>13228.426799999999</v>
      </c>
      <c r="M141" s="127">
        <f>IFERROR(M33*M87*12/1000,0)</f>
        <v>13377.1068</v>
      </c>
      <c r="N141" s="125">
        <v>2180.2460000000001</v>
      </c>
      <c r="O141" s="125">
        <v>2209.6999999999998</v>
      </c>
      <c r="P141" s="125">
        <v>2716.48</v>
      </c>
      <c r="Q141" s="127">
        <f>Q33*Q87*3/1000</f>
        <v>0</v>
      </c>
      <c r="R141" s="191">
        <f>IF(R33="",0,IF(R87="",0,R33*R87*2/1000))</f>
        <v>0</v>
      </c>
      <c r="S141" s="191">
        <f>IF(S33="",0,IF(S87="",0,S33*S87*2/1000))</f>
        <v>0</v>
      </c>
      <c r="T141" s="217"/>
      <c r="U141" s="151">
        <v>202625.2</v>
      </c>
      <c r="V141" s="151">
        <v>248274.4</v>
      </c>
      <c r="W141" s="151">
        <v>306266.3</v>
      </c>
      <c r="X141" s="175">
        <v>45872.7</v>
      </c>
      <c r="Y141" s="175">
        <v>54178.1</v>
      </c>
      <c r="Z141" s="175">
        <v>68987.600000000006</v>
      </c>
      <c r="AD141" s="125">
        <v>400041.1</v>
      </c>
      <c r="AE141" s="125">
        <v>416643.35</v>
      </c>
      <c r="AF141" s="127">
        <v>478531.99056000006</v>
      </c>
      <c r="AG141" s="127">
        <v>509332.57440000004</v>
      </c>
      <c r="AH141" s="127">
        <v>541171.03248000005</v>
      </c>
      <c r="AI141" s="127">
        <v>577418.38127999997</v>
      </c>
      <c r="AJ141" s="127"/>
      <c r="AK141" s="125">
        <v>83381.31</v>
      </c>
      <c r="AL141" s="125">
        <v>101427.06</v>
      </c>
      <c r="AM141" s="125">
        <v>119632.99764000002</v>
      </c>
      <c r="AN141" s="127"/>
      <c r="AO141" s="191" t="s">
        <v>683</v>
      </c>
      <c r="AY141" s="15"/>
      <c r="AZ141" s="15"/>
      <c r="BA141" s="15"/>
      <c r="BB141" s="31"/>
      <c r="BC141" s="31"/>
      <c r="BD141" s="44"/>
      <c r="BE141" s="44"/>
      <c r="BF141" s="44"/>
      <c r="BG141" s="44"/>
      <c r="BH141" s="44"/>
      <c r="BI141" s="44"/>
      <c r="BJ141" s="36"/>
    </row>
    <row r="142" spans="1:62" ht="15.75">
      <c r="A142" s="11">
        <v>601290</v>
      </c>
      <c r="B142" s="11">
        <f t="shared" si="382"/>
        <v>630301070</v>
      </c>
      <c r="C142" s="11">
        <v>301070</v>
      </c>
      <c r="D142" s="149"/>
      <c r="E142" s="70" t="s">
        <v>81</v>
      </c>
      <c r="F142" s="78" t="s">
        <v>613</v>
      </c>
      <c r="G142" s="107" t="s">
        <v>587</v>
      </c>
      <c r="H142" s="50">
        <f>IFERROR(IF(G141,H141/G141*100,0),0)</f>
        <v>128.77565264357017</v>
      </c>
      <c r="I142" s="50">
        <f t="shared" ref="I142" si="505">IFERROR(IF(H141,I141/H141*100,0),0)</f>
        <v>182.11438833196488</v>
      </c>
      <c r="J142" s="50">
        <f t="shared" ref="J142" si="506">IFERROR(IF(I141,J141/I141*100,0),0)</f>
        <v>102.7945104702183</v>
      </c>
      <c r="K142" s="50">
        <f t="shared" ref="K142" si="507">IFERROR(IF(J141,K141/J141*100,0),0)</f>
        <v>102.09749417378508</v>
      </c>
      <c r="L142" s="50">
        <f t="shared" ref="L142" si="508">IFERROR(IF(K141,L141/K141*100,0),0)</f>
        <v>102.21287284319098</v>
      </c>
      <c r="M142" s="50">
        <f t="shared" ref="M142" si="509">IFERROR(IF(L141,M141/L141*100,0),0)</f>
        <v>101.12394317365086</v>
      </c>
      <c r="N142" s="107" t="s">
        <v>587</v>
      </c>
      <c r="O142" s="50">
        <f>IFERROR(IF(N141,O141/N141*100,0),0)</f>
        <v>101.35094847095235</v>
      </c>
      <c r="P142" s="50">
        <f t="shared" ref="P142" si="510">IFERROR(IF(O141,P141/O141*100,0),0)</f>
        <v>122.93433497759878</v>
      </c>
      <c r="Q142" s="50">
        <f t="shared" ref="Q142" si="511">IFERROR(IF(P141,Q141/P141*100,0),0)</f>
        <v>0</v>
      </c>
      <c r="R142" s="192" t="str">
        <f>IF(AO142="","",AO142)</f>
        <v/>
      </c>
      <c r="S142" s="192">
        <f t="shared" ref="S142" si="512">IF(R141,S141/R141*100,0)</f>
        <v>0</v>
      </c>
      <c r="T142" s="208"/>
      <c r="AD142" s="107">
        <v>117.69922710739557</v>
      </c>
      <c r="AE142" s="50">
        <v>104.15013607351844</v>
      </c>
      <c r="AF142" s="50">
        <v>114.85410497011415</v>
      </c>
      <c r="AG142" s="50">
        <v>106.43647330744925</v>
      </c>
      <c r="AH142" s="50">
        <v>106.25101548187961</v>
      </c>
      <c r="AI142" s="50">
        <v>106.69794697507938</v>
      </c>
      <c r="AJ142" s="50"/>
      <c r="AK142" s="107">
        <v>116.66120539996621</v>
      </c>
      <c r="AL142" s="50">
        <v>121.6424400144349</v>
      </c>
      <c r="AM142" s="50">
        <v>117.94978346015354</v>
      </c>
      <c r="AN142" s="50"/>
      <c r="AO142" s="192" t="s">
        <v>683</v>
      </c>
      <c r="AY142" s="15"/>
      <c r="AZ142" s="15"/>
      <c r="BA142" s="15"/>
      <c r="BB142" s="32"/>
      <c r="BC142" s="32"/>
      <c r="BD142" s="36"/>
      <c r="BE142" s="36"/>
      <c r="BF142" s="36"/>
      <c r="BG142" s="36"/>
      <c r="BH142" s="36"/>
      <c r="BI142" s="36"/>
      <c r="BJ142" s="36"/>
    </row>
    <row r="143" spans="1:62" ht="15.75">
      <c r="A143" s="11">
        <v>601300</v>
      </c>
      <c r="B143" s="11"/>
      <c r="C143" s="11"/>
      <c r="D143" s="148"/>
      <c r="E143" s="21" t="s">
        <v>86</v>
      </c>
      <c r="F143" s="24"/>
      <c r="G143" s="52"/>
      <c r="H143" s="52"/>
      <c r="I143" s="52"/>
      <c r="J143" s="52"/>
      <c r="K143" s="52"/>
      <c r="L143" s="52"/>
      <c r="M143" s="52"/>
      <c r="N143" s="52"/>
      <c r="O143" s="52"/>
      <c r="P143" s="52"/>
      <c r="Q143" s="52"/>
      <c r="R143" s="151"/>
      <c r="S143" s="151"/>
      <c r="T143" s="218"/>
      <c r="AY143" s="15"/>
      <c r="AZ143" s="15"/>
      <c r="BA143" s="15"/>
      <c r="BB143" s="31"/>
      <c r="BC143" s="31"/>
      <c r="BD143" s="44"/>
      <c r="BE143" s="44"/>
      <c r="BF143" s="44"/>
      <c r="BG143" s="44"/>
      <c r="BH143" s="44"/>
      <c r="BI143" s="44"/>
      <c r="BJ143" s="36"/>
    </row>
    <row r="144" spans="1:62" ht="31.5">
      <c r="A144" s="11">
        <v>601310</v>
      </c>
      <c r="B144" s="11">
        <f t="shared" si="382"/>
        <v>630300071</v>
      </c>
      <c r="C144" s="11">
        <v>300071</v>
      </c>
      <c r="D144" s="148"/>
      <c r="E144" s="101" t="s">
        <v>127</v>
      </c>
      <c r="F144" s="100" t="s">
        <v>106</v>
      </c>
      <c r="G144" s="127">
        <f t="shared" ref="G144:M144" si="513">IFERROR(G36*G90*12/1000,0)</f>
        <v>0</v>
      </c>
      <c r="H144" s="127">
        <f t="shared" si="513"/>
        <v>0</v>
      </c>
      <c r="I144" s="127">
        <f t="shared" si="513"/>
        <v>0</v>
      </c>
      <c r="J144" s="127">
        <f t="shared" si="513"/>
        <v>0</v>
      </c>
      <c r="K144" s="127">
        <f t="shared" si="513"/>
        <v>0</v>
      </c>
      <c r="L144" s="127">
        <f t="shared" si="513"/>
        <v>0</v>
      </c>
      <c r="M144" s="127">
        <f t="shared" si="513"/>
        <v>0</v>
      </c>
      <c r="N144" s="127">
        <f>IFERROR(N36*N90*3/1000,0)</f>
        <v>0</v>
      </c>
      <c r="O144" s="127">
        <f>IFERROR(O36*O90*3/1000,)</f>
        <v>0</v>
      </c>
      <c r="P144" s="127">
        <f>IFERROR(P36*P90*3/1000,0)</f>
        <v>0</v>
      </c>
      <c r="Q144" s="127">
        <f>Q36*Q90*3/1000</f>
        <v>0</v>
      </c>
      <c r="R144" s="191">
        <f>IF(R36="",0,IF(R90="",0,R36*R90*2/1000))</f>
        <v>0</v>
      </c>
      <c r="S144" s="191">
        <f>IF(S36="",0,IF(S90="",0,S36*S90*2/1000))</f>
        <v>0</v>
      </c>
      <c r="T144" s="219"/>
      <c r="AD144" s="127">
        <v>66037.340159999992</v>
      </c>
      <c r="AE144" s="127">
        <v>74007.221759999986</v>
      </c>
      <c r="AF144" s="127">
        <v>84284.820960000012</v>
      </c>
      <c r="AG144" s="127">
        <v>89969.517599999992</v>
      </c>
      <c r="AH144" s="127">
        <v>95258.85</v>
      </c>
      <c r="AI144" s="127">
        <v>100823.14248000002</v>
      </c>
      <c r="AJ144" s="127"/>
      <c r="AK144" s="127">
        <v>16199.603879999999</v>
      </c>
      <c r="AL144" s="127">
        <v>18499.7448</v>
      </c>
      <c r="AM144" s="127">
        <v>20962.590780000002</v>
      </c>
      <c r="AN144" s="127"/>
      <c r="AO144" s="191" t="s">
        <v>683</v>
      </c>
      <c r="AY144" s="15"/>
      <c r="AZ144" s="15"/>
      <c r="BA144" s="15"/>
      <c r="BB144" s="32"/>
      <c r="BC144" s="32"/>
      <c r="BD144" s="36"/>
      <c r="BE144" s="36"/>
      <c r="BF144" s="36"/>
      <c r="BG144" s="36"/>
      <c r="BH144" s="36"/>
      <c r="BI144" s="36"/>
      <c r="BJ144" s="36"/>
    </row>
    <row r="145" spans="1:62" ht="15.75">
      <c r="A145" s="11">
        <v>601320</v>
      </c>
      <c r="B145" s="11">
        <f t="shared" si="382"/>
        <v>630301071</v>
      </c>
      <c r="C145" s="11">
        <v>301071</v>
      </c>
      <c r="D145" s="148"/>
      <c r="E145" s="68" t="s">
        <v>81</v>
      </c>
      <c r="F145" s="78" t="s">
        <v>613</v>
      </c>
      <c r="G145" s="107" t="s">
        <v>587</v>
      </c>
      <c r="H145" s="50">
        <f>IFERROR(IF(G144,H144/G144*100,0),0)</f>
        <v>0</v>
      </c>
      <c r="I145" s="50">
        <f t="shared" ref="I145" si="514">IFERROR(IF(H144,I144/H144*100,0),0)</f>
        <v>0</v>
      </c>
      <c r="J145" s="50">
        <f t="shared" ref="J145" si="515">IFERROR(IF(I144,J144/I144*100,0),0)</f>
        <v>0</v>
      </c>
      <c r="K145" s="50">
        <f t="shared" ref="K145" si="516">IFERROR(IF(J144,K144/J144*100,0),0)</f>
        <v>0</v>
      </c>
      <c r="L145" s="50">
        <f t="shared" ref="L145" si="517">IFERROR(IF(K144,L144/K144*100,0),0)</f>
        <v>0</v>
      </c>
      <c r="M145" s="50">
        <f t="shared" ref="M145" si="518">IFERROR(IF(L144,M144/L144*100,0),0)</f>
        <v>0</v>
      </c>
      <c r="N145" s="107" t="s">
        <v>587</v>
      </c>
      <c r="O145" s="50">
        <f>IFERROR(IF(N144,O144/N144*100,0),0)</f>
        <v>0</v>
      </c>
      <c r="P145" s="50">
        <f t="shared" ref="P145" si="519">IFERROR(IF(O144,P144/O144*100,0),0)</f>
        <v>0</v>
      </c>
      <c r="Q145" s="50">
        <f t="shared" ref="Q145" si="520">IFERROR(IF(P144,Q144/P144*100,0),0)</f>
        <v>0</v>
      </c>
      <c r="R145" s="192" t="str">
        <f>IF(AO145="","",AO145)</f>
        <v/>
      </c>
      <c r="S145" s="192">
        <f t="shared" ref="S145" si="521">IF(R144,S144/R144*100,0)</f>
        <v>0</v>
      </c>
      <c r="T145" s="208"/>
      <c r="AD145" s="107">
        <v>112.62467746977158</v>
      </c>
      <c r="AE145" s="50">
        <v>112.06875016572442</v>
      </c>
      <c r="AF145" s="50">
        <v>113.88729228794661</v>
      </c>
      <c r="AG145" s="50">
        <v>106.74462682040675</v>
      </c>
      <c r="AH145" s="50">
        <v>105.87902718731486</v>
      </c>
      <c r="AI145" s="50">
        <v>105.84123415304722</v>
      </c>
      <c r="AJ145" s="50"/>
      <c r="AK145" s="107">
        <v>129.35820292819272</v>
      </c>
      <c r="AL145" s="50">
        <v>114.19874792642153</v>
      </c>
      <c r="AM145" s="50">
        <v>113.31286461854329</v>
      </c>
      <c r="AN145" s="50"/>
      <c r="AO145" s="192" t="s">
        <v>683</v>
      </c>
      <c r="AY145" s="15"/>
      <c r="AZ145" s="15"/>
      <c r="BA145" s="15"/>
      <c r="BB145" s="41"/>
      <c r="BC145" s="41"/>
      <c r="BD145" s="44"/>
      <c r="BE145" s="44"/>
      <c r="BF145" s="44"/>
      <c r="BG145" s="44"/>
      <c r="BH145" s="44"/>
      <c r="BI145" s="44"/>
      <c r="BJ145" s="36"/>
    </row>
    <row r="146" spans="1:62" ht="31.5">
      <c r="A146" s="11">
        <v>601330</v>
      </c>
      <c r="B146" s="11">
        <f t="shared" si="382"/>
        <v>630300072</v>
      </c>
      <c r="C146" s="11">
        <v>300072</v>
      </c>
      <c r="D146" s="148"/>
      <c r="E146" s="101" t="s">
        <v>128</v>
      </c>
      <c r="F146" s="100" t="s">
        <v>106</v>
      </c>
      <c r="G146" s="127">
        <f t="shared" ref="G146:M146" si="522">IFERROR(G38*G92*12/1000,0)</f>
        <v>5208.2423999999992</v>
      </c>
      <c r="H146" s="127">
        <f t="shared" si="522"/>
        <v>4444.3488000000007</v>
      </c>
      <c r="I146" s="127">
        <f t="shared" si="522"/>
        <v>9422.91</v>
      </c>
      <c r="J146" s="127">
        <f t="shared" si="522"/>
        <v>9673.7939999999999</v>
      </c>
      <c r="K146" s="127">
        <f t="shared" si="522"/>
        <v>9885.366</v>
      </c>
      <c r="L146" s="127">
        <f t="shared" si="522"/>
        <v>10060.772399999998</v>
      </c>
      <c r="M146" s="127">
        <f t="shared" si="522"/>
        <v>10228.3632</v>
      </c>
      <c r="N146" s="127">
        <f>IFERROR(N38*N92*3/1000,0)</f>
        <v>1095.3389999999999</v>
      </c>
      <c r="O146" s="127">
        <f>IFERROR(O38*O92*3/1000,0)</f>
        <v>1104.222</v>
      </c>
      <c r="P146" s="127">
        <f>IFERROR(P38*P92*3/1000,0)</f>
        <v>1096.57584</v>
      </c>
      <c r="Q146" s="127">
        <f>Q38*Q92*3/1000</f>
        <v>0</v>
      </c>
      <c r="R146" s="191">
        <f>IF(R38="",0,IF(R92="",0,R38*R92*2/1000))</f>
        <v>0</v>
      </c>
      <c r="S146" s="191">
        <f>IF(S38="",0,IF(S92="",0,S38*S92*2/1000))</f>
        <v>0</v>
      </c>
      <c r="T146" s="219"/>
      <c r="AD146" s="127">
        <v>318093.40992000001</v>
      </c>
      <c r="AE146" s="127">
        <v>333168.12648000004</v>
      </c>
      <c r="AF146" s="127">
        <v>368190.92124</v>
      </c>
      <c r="AG146" s="127">
        <v>386850.17159999994</v>
      </c>
      <c r="AH146" s="127">
        <v>405476.56800000003</v>
      </c>
      <c r="AI146" s="127">
        <v>423846.19224</v>
      </c>
      <c r="AJ146" s="127"/>
      <c r="AK146" s="127">
        <v>67181.692259999996</v>
      </c>
      <c r="AL146" s="127">
        <v>81811.483199999988</v>
      </c>
      <c r="AM146" s="127">
        <v>92047.730309999999</v>
      </c>
      <c r="AN146" s="127"/>
      <c r="AO146" s="191" t="s">
        <v>683</v>
      </c>
      <c r="AY146" s="15"/>
      <c r="AZ146" s="15"/>
      <c r="BA146" s="15"/>
      <c r="BB146" s="32"/>
      <c r="BC146" s="32"/>
      <c r="BD146" s="36"/>
      <c r="BE146" s="36"/>
      <c r="BF146" s="36"/>
      <c r="BG146" s="36"/>
      <c r="BH146" s="36"/>
      <c r="BI146" s="36"/>
      <c r="BJ146" s="36"/>
    </row>
    <row r="147" spans="1:62" ht="15.75" customHeight="1">
      <c r="A147" s="11">
        <v>601340</v>
      </c>
      <c r="B147" s="11">
        <f t="shared" si="382"/>
        <v>630301072</v>
      </c>
      <c r="C147" s="11">
        <v>301072</v>
      </c>
      <c r="D147" s="148"/>
      <c r="E147" s="68" t="s">
        <v>81</v>
      </c>
      <c r="F147" s="78" t="s">
        <v>613</v>
      </c>
      <c r="G147" s="107" t="s">
        <v>587</v>
      </c>
      <c r="H147" s="50">
        <f>IFERROR(IF(G146,H146/G146*100,0),0)</f>
        <v>85.332986805683262</v>
      </c>
      <c r="I147" s="50">
        <f t="shared" ref="I147" si="523">IFERROR(IF(H146,I146/H146*100,0),0)</f>
        <v>212.02003767121064</v>
      </c>
      <c r="J147" s="50">
        <f t="shared" ref="J147" si="524">IFERROR(IF(I146,J146/I146*100,0),0)</f>
        <v>102.66248961308131</v>
      </c>
      <c r="K147" s="50">
        <f t="shared" ref="K147" si="525">IFERROR(IF(J146,K146/J146*100,0),0)</f>
        <v>102.18706331766005</v>
      </c>
      <c r="L147" s="50">
        <f t="shared" ref="L147" si="526">IFERROR(IF(K146,L146/K146*100,0),0)</f>
        <v>101.77440471096364</v>
      </c>
      <c r="M147" s="50">
        <f t="shared" ref="M147" si="527">IFERROR(IF(L146,M146/L146*100,0),0)</f>
        <v>101.66578462703322</v>
      </c>
      <c r="N147" s="107" t="s">
        <v>587</v>
      </c>
      <c r="O147" s="50">
        <f>IFERROR(IF(N146,O146/N146*100,0),0)</f>
        <v>100.81098180563276</v>
      </c>
      <c r="P147" s="50">
        <f t="shared" ref="P147" si="528">IFERROR(IF(O146,P146/O146*100,0),0)</f>
        <v>99.30755228568168</v>
      </c>
      <c r="Q147" s="50">
        <f t="shared" ref="Q147" si="529">IFERROR(IF(P146,Q146/P146*100,0),0)</f>
        <v>0</v>
      </c>
      <c r="R147" s="192" t="str">
        <f>IF(AO147="","",AO147)</f>
        <v/>
      </c>
      <c r="S147" s="192">
        <f t="shared" ref="S147" si="530">IF(R146,S146/R146*100,0)</f>
        <v>0</v>
      </c>
      <c r="T147" s="208"/>
      <c r="AD147" s="107">
        <v>113.10014434623722</v>
      </c>
      <c r="AE147" s="50">
        <v>104.73908483793841</v>
      </c>
      <c r="AF147" s="50">
        <v>110.51204841532234</v>
      </c>
      <c r="AG147" s="50">
        <v>105.06781924365734</v>
      </c>
      <c r="AH147" s="50">
        <v>104.81488642565722</v>
      </c>
      <c r="AI147" s="50">
        <v>104.53037874188576</v>
      </c>
      <c r="AJ147" s="50"/>
      <c r="AK147" s="107">
        <v>109.87869388638455</v>
      </c>
      <c r="AL147" s="50">
        <v>121.77645493564111</v>
      </c>
      <c r="AM147" s="50">
        <v>112.51199307189678</v>
      </c>
      <c r="AN147" s="50"/>
      <c r="AO147" s="192" t="s">
        <v>683</v>
      </c>
    </row>
    <row r="148" spans="1:62" ht="15.75" customHeight="1">
      <c r="A148" s="11">
        <v>601350</v>
      </c>
      <c r="B148" s="11">
        <f t="shared" si="382"/>
        <v>630300080</v>
      </c>
      <c r="C148" s="11">
        <v>300080</v>
      </c>
      <c r="D148" s="148">
        <v>36999</v>
      </c>
      <c r="E148" s="99" t="s">
        <v>87</v>
      </c>
      <c r="F148" s="100" t="s">
        <v>106</v>
      </c>
      <c r="G148" s="125">
        <v>9797.7800000000007</v>
      </c>
      <c r="H148" s="125">
        <v>10629.09</v>
      </c>
      <c r="I148" s="199">
        <f>IFERROR(I40*I94*12/1000,0)</f>
        <v>16895.29968</v>
      </c>
      <c r="J148" s="127">
        <f>IFERROR(J40*J94*12/1000,0)</f>
        <v>17360.466479999999</v>
      </c>
      <c r="K148" s="127">
        <f>IFERROR(K40*K94*12/1000,0)</f>
        <v>17718.271200000003</v>
      </c>
      <c r="L148" s="127">
        <f>IFERROR(L40*L94*12/1000,0)</f>
        <v>18043.169759999997</v>
      </c>
      <c r="M148" s="127">
        <f>IFERROR(M40*M94*12/1000,0)</f>
        <v>18318.026160000001</v>
      </c>
      <c r="N148" s="125">
        <v>1448.329</v>
      </c>
      <c r="O148" s="125">
        <v>1941.25</v>
      </c>
      <c r="P148" s="125">
        <v>2601.75</v>
      </c>
      <c r="Q148" s="127">
        <f>Q40*Q94*3/1000</f>
        <v>0</v>
      </c>
      <c r="R148" s="191">
        <f>IF(R40="",0,IF(R94="",0,R40*R94*2/1000))</f>
        <v>0</v>
      </c>
      <c r="S148" s="191">
        <f>IF(S40="",0,IF(S94="",0,S40*S94*2/1000))</f>
        <v>0</v>
      </c>
      <c r="T148" s="217"/>
      <c r="U148" s="151">
        <v>166045.5</v>
      </c>
      <c r="V148" s="151">
        <v>186725.2</v>
      </c>
      <c r="W148" s="151">
        <v>260271.9</v>
      </c>
      <c r="X148" s="175">
        <v>29331.4</v>
      </c>
      <c r="Y148" s="175">
        <v>40112.300000000003</v>
      </c>
      <c r="Z148" s="175">
        <v>66756.800000000003</v>
      </c>
      <c r="AD148" s="125">
        <v>77113.210000000006</v>
      </c>
      <c r="AE148" s="125">
        <v>84141.56</v>
      </c>
      <c r="AF148" s="127">
        <v>97948.495200000005</v>
      </c>
      <c r="AG148" s="127">
        <v>105120.65928000001</v>
      </c>
      <c r="AH148" s="127">
        <v>111425.97623999999</v>
      </c>
      <c r="AI148" s="127">
        <v>118941.27671999998</v>
      </c>
      <c r="AJ148" s="127"/>
      <c r="AK148" s="125">
        <v>19079.96</v>
      </c>
      <c r="AL148" s="125">
        <v>20888.080000000002</v>
      </c>
      <c r="AM148" s="125">
        <v>24578.153999999999</v>
      </c>
      <c r="AN148" s="127"/>
      <c r="AO148" s="191" t="s">
        <v>683</v>
      </c>
    </row>
    <row r="149" spans="1:62" ht="15.75" customHeight="1">
      <c r="A149" s="11">
        <v>601360</v>
      </c>
      <c r="B149" s="11">
        <f t="shared" si="382"/>
        <v>630301080</v>
      </c>
      <c r="C149" s="11">
        <v>301080</v>
      </c>
      <c r="D149" s="148"/>
      <c r="E149" s="68" t="s">
        <v>81</v>
      </c>
      <c r="F149" s="78" t="s">
        <v>613</v>
      </c>
      <c r="G149" s="107" t="s">
        <v>587</v>
      </c>
      <c r="H149" s="50">
        <f>IFERROR(IF(G148,H148/G148*100,0),0)</f>
        <v>108.4846771411483</v>
      </c>
      <c r="I149" s="50">
        <f t="shared" ref="I149" si="531">IFERROR(IF(H148,I148/H148*100,0),0)</f>
        <v>158.95339751568574</v>
      </c>
      <c r="J149" s="50">
        <f t="shared" ref="J149" si="532">IFERROR(IF(I148,J148/I148*100,0),0)</f>
        <v>102.75323201606565</v>
      </c>
      <c r="K149" s="50">
        <f t="shared" ref="K149" si="533">IFERROR(IF(J148,K148/J148*100,0),0)</f>
        <v>102.06103171485749</v>
      </c>
      <c r="L149" s="50">
        <f t="shared" ref="L149" si="534">IFERROR(IF(K148,L148/K148*100,0),0)</f>
        <v>101.83369221710521</v>
      </c>
      <c r="M149" s="50">
        <f t="shared" ref="M149" si="535">IFERROR(IF(L148,M148/L148*100,0),0)</f>
        <v>101.52332657540771</v>
      </c>
      <c r="N149" s="107" t="s">
        <v>587</v>
      </c>
      <c r="O149" s="50">
        <f>IFERROR(IF(N148,O148/N148*100,0),0)</f>
        <v>134.03377271324402</v>
      </c>
      <c r="P149" s="50">
        <f t="shared" ref="P149" si="536">IFERROR(IF(O148,P148/O148*100,0),0)</f>
        <v>134.02446877012235</v>
      </c>
      <c r="Q149" s="50">
        <f t="shared" ref="Q149" si="537">IFERROR(IF(P148,Q148/P148*100,0),0)</f>
        <v>0</v>
      </c>
      <c r="R149" s="192" t="str">
        <f>IF(AO149="","",AO149)</f>
        <v/>
      </c>
      <c r="S149" s="192">
        <f t="shared" ref="S149" si="538">IF(R148,S148/R148*100,0)</f>
        <v>0</v>
      </c>
      <c r="T149" s="208"/>
      <c r="AD149" s="107">
        <v>88.80511365337621</v>
      </c>
      <c r="AE149" s="50">
        <v>109.11432684490762</v>
      </c>
      <c r="AF149" s="50">
        <v>116.40917425348425</v>
      </c>
      <c r="AG149" s="50">
        <v>107.32238312120592</v>
      </c>
      <c r="AH149" s="50">
        <v>105.99817105713265</v>
      </c>
      <c r="AI149" s="50">
        <v>106.74465751488039</v>
      </c>
      <c r="AJ149" s="50"/>
      <c r="AK149" s="107">
        <v>99.270144389456107</v>
      </c>
      <c r="AL149" s="50">
        <v>109.47653978310228</v>
      </c>
      <c r="AM149" s="50">
        <v>117.66593195736515</v>
      </c>
      <c r="AN149" s="50"/>
      <c r="AO149" s="192" t="s">
        <v>683</v>
      </c>
    </row>
    <row r="150" spans="1:62" ht="31.5">
      <c r="A150" s="11">
        <v>601370</v>
      </c>
      <c r="B150" s="11">
        <f t="shared" si="382"/>
        <v>630300090</v>
      </c>
      <c r="C150" s="11">
        <v>300090</v>
      </c>
      <c r="D150" s="148">
        <v>37000</v>
      </c>
      <c r="E150" s="99" t="s">
        <v>88</v>
      </c>
      <c r="F150" s="100" t="s">
        <v>106</v>
      </c>
      <c r="G150" s="125">
        <v>0</v>
      </c>
      <c r="H150" s="125">
        <v>0</v>
      </c>
      <c r="I150" s="199">
        <f>IFERROR(I42*I96*12/1000,0)</f>
        <v>0</v>
      </c>
      <c r="J150" s="127">
        <f>IFERROR(J42*J96*12/1000,0)</f>
        <v>0</v>
      </c>
      <c r="K150" s="127">
        <f>IFERROR(K42*K96*12/1000,0)</f>
        <v>0</v>
      </c>
      <c r="L150" s="127">
        <f>IFERROR(L42*L96*12/1000,0)</f>
        <v>0</v>
      </c>
      <c r="M150" s="127">
        <f>IFERROR(M42*M96*12/1000,0)</f>
        <v>0</v>
      </c>
      <c r="N150" s="125">
        <v>0</v>
      </c>
      <c r="O150" s="125">
        <v>0</v>
      </c>
      <c r="P150" s="125">
        <v>0</v>
      </c>
      <c r="Q150" s="127">
        <f>Q42*Q96*3/1000</f>
        <v>0</v>
      </c>
      <c r="R150" s="191">
        <f>IF(R42="",0,IF(R96="",0,R42*R96*2/1000))</f>
        <v>0</v>
      </c>
      <c r="S150" s="191">
        <f>IF(S42="",0,IF(S96="",0,S42*S96*2/1000))</f>
        <v>0</v>
      </c>
      <c r="T150" s="217"/>
      <c r="U150" s="151">
        <v>4872.3999999999996</v>
      </c>
      <c r="V150" s="151">
        <v>5300.2</v>
      </c>
      <c r="W150" s="151">
        <v>5246.7</v>
      </c>
      <c r="X150" s="175">
        <v>542.20000000000005</v>
      </c>
      <c r="Y150" s="175">
        <v>1152</v>
      </c>
      <c r="Z150" s="175">
        <v>1218.7</v>
      </c>
      <c r="AD150" s="125">
        <v>9712.5</v>
      </c>
      <c r="AE150" s="125">
        <v>10633.42</v>
      </c>
      <c r="AF150" s="127">
        <v>16834.934880000001</v>
      </c>
      <c r="AG150" s="127">
        <v>17712.012480000001</v>
      </c>
      <c r="AH150" s="127">
        <v>18694.175999999999</v>
      </c>
      <c r="AI150" s="127">
        <v>19667.068799999997</v>
      </c>
      <c r="AJ150" s="127"/>
      <c r="AK150" s="125">
        <v>1720.57</v>
      </c>
      <c r="AL150" s="125">
        <v>2498.56</v>
      </c>
      <c r="AM150" s="125">
        <v>3071.2381199999995</v>
      </c>
      <c r="AN150" s="127"/>
      <c r="AO150" s="191" t="s">
        <v>683</v>
      </c>
    </row>
    <row r="151" spans="1:62" ht="15.75">
      <c r="A151" s="11">
        <v>601380</v>
      </c>
      <c r="B151" s="11">
        <f t="shared" si="382"/>
        <v>630301090</v>
      </c>
      <c r="C151" s="11">
        <v>301090</v>
      </c>
      <c r="D151" s="148"/>
      <c r="E151" s="68" t="s">
        <v>81</v>
      </c>
      <c r="F151" s="78" t="s">
        <v>613</v>
      </c>
      <c r="G151" s="107" t="s">
        <v>587</v>
      </c>
      <c r="H151" s="50">
        <f>IFERROR(IF(G150,H150/G150*100,0),0)</f>
        <v>0</v>
      </c>
      <c r="I151" s="50">
        <f t="shared" ref="I151" si="539">IFERROR(IF(H150,I150/H150*100,0),0)</f>
        <v>0</v>
      </c>
      <c r="J151" s="50">
        <f t="shared" ref="J151" si="540">IFERROR(IF(I150,J150/I150*100,0),0)</f>
        <v>0</v>
      </c>
      <c r="K151" s="50">
        <f t="shared" ref="K151" si="541">IFERROR(IF(J150,K150/J150*100,0),0)</f>
        <v>0</v>
      </c>
      <c r="L151" s="50">
        <f t="shared" ref="L151" si="542">IFERROR(IF(K150,L150/K150*100,0),0)</f>
        <v>0</v>
      </c>
      <c r="M151" s="50">
        <f t="shared" ref="M151" si="543">IFERROR(IF(L150,M150/L150*100,0),0)</f>
        <v>0</v>
      </c>
      <c r="N151" s="107" t="s">
        <v>587</v>
      </c>
      <c r="O151" s="50">
        <f>IFERROR(IF(N150,O150/N150*100,0),0)</f>
        <v>0</v>
      </c>
      <c r="P151" s="50">
        <f t="shared" ref="P151" si="544">IFERROR(IF(O150,P150/O150*100,0),0)</f>
        <v>0</v>
      </c>
      <c r="Q151" s="50">
        <f t="shared" ref="Q151" si="545">IFERROR(IF(P150,Q150/P150*100,0),0)</f>
        <v>0</v>
      </c>
      <c r="R151" s="192" t="str">
        <f>IF(AO151="","",AO151)</f>
        <v/>
      </c>
      <c r="S151" s="192">
        <f t="shared" ref="S151" si="546">IF(R150,S150/R150*100,0)</f>
        <v>0</v>
      </c>
      <c r="T151" s="208"/>
      <c r="AD151" s="107">
        <v>144.40961927900014</v>
      </c>
      <c r="AE151" s="50">
        <v>109.48180180180181</v>
      </c>
      <c r="AF151" s="50">
        <v>158.32098120830364</v>
      </c>
      <c r="AG151" s="50">
        <v>105.20986630629605</v>
      </c>
      <c r="AH151" s="50">
        <v>105.54518308469483</v>
      </c>
      <c r="AI151" s="50">
        <v>105.20425612768382</v>
      </c>
      <c r="AJ151" s="50"/>
      <c r="AK151" s="107">
        <v>93.402131251662496</v>
      </c>
      <c r="AL151" s="50">
        <v>145.21699204333447</v>
      </c>
      <c r="AM151" s="50">
        <v>122.92032690829917</v>
      </c>
      <c r="AN151" s="50"/>
      <c r="AO151" s="192" t="s">
        <v>683</v>
      </c>
    </row>
    <row r="152" spans="1:62" ht="15.75">
      <c r="A152" s="11">
        <v>601390</v>
      </c>
      <c r="B152" s="11">
        <f t="shared" si="382"/>
        <v>630300100</v>
      </c>
      <c r="C152" s="11">
        <v>300100</v>
      </c>
      <c r="D152" s="148">
        <v>37001</v>
      </c>
      <c r="E152" s="99" t="s">
        <v>89</v>
      </c>
      <c r="F152" s="100" t="s">
        <v>106</v>
      </c>
      <c r="G152" s="125">
        <v>0</v>
      </c>
      <c r="H152" s="125">
        <v>0</v>
      </c>
      <c r="I152" s="199">
        <f>IFERROR(I44*I98*12/1000,0)</f>
        <v>0</v>
      </c>
      <c r="J152" s="127">
        <f>IFERROR(J44*J98*12/1000,0)</f>
        <v>0</v>
      </c>
      <c r="K152" s="127">
        <f>IFERROR(K44*K98*12/1000,0)</f>
        <v>0</v>
      </c>
      <c r="L152" s="127">
        <f>IFERROR(L44*L98*12/1000,0)</f>
        <v>0</v>
      </c>
      <c r="M152" s="127">
        <f>IFERROR(M44*M98*12/1000,0)</f>
        <v>0</v>
      </c>
      <c r="N152" s="125">
        <v>0</v>
      </c>
      <c r="O152" s="125">
        <v>0</v>
      </c>
      <c r="P152" s="125">
        <v>0</v>
      </c>
      <c r="Q152" s="127">
        <f>Q44*Q98*3/1000</f>
        <v>0</v>
      </c>
      <c r="R152" s="191">
        <f>IF(R44="",0,IF(R98="",0,R44*R98*2/1000))</f>
        <v>0</v>
      </c>
      <c r="S152" s="191">
        <f>IF(S44="",0,IF(S98="",0,S44*S98*2/1000))</f>
        <v>0</v>
      </c>
      <c r="T152" s="217"/>
      <c r="U152" s="151">
        <v>14292.8</v>
      </c>
      <c r="V152" s="151">
        <v>17621.099999999999</v>
      </c>
      <c r="W152" s="151">
        <v>18889.099999999999</v>
      </c>
      <c r="X152" s="175">
        <v>3154.8</v>
      </c>
      <c r="Y152" s="175">
        <v>4173.8999999999996</v>
      </c>
      <c r="Z152" s="175">
        <v>4311.2</v>
      </c>
      <c r="AD152" s="125">
        <v>81198.06</v>
      </c>
      <c r="AE152" s="125">
        <v>95130.28</v>
      </c>
      <c r="AF152" s="127">
        <v>112229.73216</v>
      </c>
      <c r="AG152" s="127">
        <v>117743.72064000001</v>
      </c>
      <c r="AH152" s="127">
        <v>128102.73839999999</v>
      </c>
      <c r="AI152" s="127">
        <v>136088.53439999997</v>
      </c>
      <c r="AJ152" s="127"/>
      <c r="AK152" s="125">
        <v>19978.419999999998</v>
      </c>
      <c r="AL152" s="125">
        <v>23622.36</v>
      </c>
      <c r="AM152" s="125">
        <v>28057.43304</v>
      </c>
      <c r="AN152" s="127"/>
      <c r="AO152" s="191" t="s">
        <v>683</v>
      </c>
    </row>
    <row r="153" spans="1:62" ht="15.75">
      <c r="A153" s="11">
        <v>601400</v>
      </c>
      <c r="B153" s="11">
        <f t="shared" si="382"/>
        <v>630301100</v>
      </c>
      <c r="C153" s="11">
        <v>301100</v>
      </c>
      <c r="D153" s="148"/>
      <c r="E153" s="68" t="s">
        <v>81</v>
      </c>
      <c r="F153" s="78" t="s">
        <v>613</v>
      </c>
      <c r="G153" s="107" t="s">
        <v>587</v>
      </c>
      <c r="H153" s="50">
        <f>IFERROR(IF(G152,H152/G152*100,0),0)</f>
        <v>0</v>
      </c>
      <c r="I153" s="50">
        <f t="shared" ref="I153" si="547">IFERROR(IF(H152,I152/H152*100,0),0)</f>
        <v>0</v>
      </c>
      <c r="J153" s="50">
        <f t="shared" ref="J153" si="548">IFERROR(IF(I152,J152/I152*100,0),0)</f>
        <v>0</v>
      </c>
      <c r="K153" s="50">
        <f t="shared" ref="K153" si="549">IFERROR(IF(J152,K152/J152*100,0),0)</f>
        <v>0</v>
      </c>
      <c r="L153" s="50">
        <f t="shared" ref="L153" si="550">IFERROR(IF(K152,L152/K152*100,0),0)</f>
        <v>0</v>
      </c>
      <c r="M153" s="50">
        <f t="shared" ref="M153" si="551">IFERROR(IF(L152,M152/L152*100,0),0)</f>
        <v>0</v>
      </c>
      <c r="N153" s="107" t="s">
        <v>587</v>
      </c>
      <c r="O153" s="50">
        <f>IFERROR(IF(N152,O152/N152*100,0),0)</f>
        <v>0</v>
      </c>
      <c r="P153" s="50">
        <f t="shared" ref="P153" si="552">IFERROR(IF(O152,P152/O152*100,0),0)</f>
        <v>0</v>
      </c>
      <c r="Q153" s="50">
        <f t="shared" ref="Q153" si="553">IFERROR(IF(P152,Q152/P152*100,0),0)</f>
        <v>0</v>
      </c>
      <c r="R153" s="192" t="str">
        <f>IF(AO153="","",AO153)</f>
        <v/>
      </c>
      <c r="S153" s="192">
        <f t="shared" ref="S153" si="554">IF(R152,S152/R152*100,0)</f>
        <v>0</v>
      </c>
      <c r="T153" s="208"/>
      <c r="AD153" s="107">
        <v>108.03176848504974</v>
      </c>
      <c r="AE153" s="50">
        <v>117.15831634401117</v>
      </c>
      <c r="AF153" s="50">
        <v>117.9747732898505</v>
      </c>
      <c r="AG153" s="50">
        <v>104.9131262936091</v>
      </c>
      <c r="AH153" s="50">
        <v>108.79793648756228</v>
      </c>
      <c r="AI153" s="50">
        <v>106.23389952450853</v>
      </c>
      <c r="AJ153" s="50"/>
      <c r="AK153" s="107">
        <v>103.70830640493563</v>
      </c>
      <c r="AL153" s="50">
        <v>118.23938029133436</v>
      </c>
      <c r="AM153" s="50">
        <v>118.77489395640401</v>
      </c>
      <c r="AN153" s="50"/>
      <c r="AO153" s="192" t="s">
        <v>683</v>
      </c>
    </row>
    <row r="154" spans="1:62" ht="15.75">
      <c r="A154" s="11">
        <v>601410</v>
      </c>
      <c r="B154" s="11">
        <f t="shared" si="382"/>
        <v>630300110</v>
      </c>
      <c r="C154" s="11">
        <v>300110</v>
      </c>
      <c r="D154" s="148">
        <v>37002</v>
      </c>
      <c r="E154" s="99" t="s">
        <v>90</v>
      </c>
      <c r="F154" s="100" t="s">
        <v>106</v>
      </c>
      <c r="G154" s="125">
        <v>0</v>
      </c>
      <c r="H154" s="125">
        <v>0</v>
      </c>
      <c r="I154" s="199">
        <f>IFERROR(I46*I100*12/1000,0)</f>
        <v>0</v>
      </c>
      <c r="J154" s="127">
        <f>IFERROR(J46*J100*12/1000,0)</f>
        <v>0</v>
      </c>
      <c r="K154" s="127">
        <f>IFERROR(K46*K100*12/1000,0)</f>
        <v>0</v>
      </c>
      <c r="L154" s="127">
        <f>IFERROR(L46*L100*12/1000,0)</f>
        <v>0</v>
      </c>
      <c r="M154" s="127">
        <f>IFERROR(M46*M100*12/1000,0)</f>
        <v>0</v>
      </c>
      <c r="N154" s="125">
        <v>0</v>
      </c>
      <c r="O154" s="125">
        <v>0</v>
      </c>
      <c r="P154" s="125">
        <v>0</v>
      </c>
      <c r="Q154" s="127">
        <f>Q46*Q100*3/1000</f>
        <v>0</v>
      </c>
      <c r="R154" s="191">
        <f>IF(R46="",0,IF(R100="",0,R46*R100*2/1000))</f>
        <v>0</v>
      </c>
      <c r="S154" s="191">
        <f>IF(S46="",0,IF(S100="",0,S46*S100*2/1000))</f>
        <v>0</v>
      </c>
      <c r="T154" s="217"/>
      <c r="U154" s="151">
        <v>12070.4</v>
      </c>
      <c r="V154" s="151">
        <v>13173.1</v>
      </c>
      <c r="W154" s="151">
        <v>12031.9</v>
      </c>
      <c r="X154" s="175">
        <v>2819.3</v>
      </c>
      <c r="Y154" s="175">
        <v>3561</v>
      </c>
      <c r="Z154" s="175">
        <v>3512.3</v>
      </c>
      <c r="AD154" s="125">
        <v>16572.3</v>
      </c>
      <c r="AE154" s="125">
        <v>16345.6</v>
      </c>
      <c r="AF154" s="127">
        <v>17097.49296</v>
      </c>
      <c r="AG154" s="127">
        <v>17788.572</v>
      </c>
      <c r="AH154" s="127">
        <v>18753.945120000004</v>
      </c>
      <c r="AI154" s="127">
        <v>19651.878720000001</v>
      </c>
      <c r="AJ154" s="127"/>
      <c r="AK154" s="125">
        <v>3815.34</v>
      </c>
      <c r="AL154" s="125">
        <v>4253.78</v>
      </c>
      <c r="AM154" s="125">
        <v>4747.5710099999997</v>
      </c>
      <c r="AN154" s="127"/>
      <c r="AO154" s="191" t="s">
        <v>683</v>
      </c>
    </row>
    <row r="155" spans="1:62" ht="15.75">
      <c r="A155" s="11">
        <v>601420</v>
      </c>
      <c r="B155" s="11">
        <f t="shared" si="382"/>
        <v>630301110</v>
      </c>
      <c r="C155" s="11">
        <v>301110</v>
      </c>
      <c r="D155" s="148"/>
      <c r="E155" s="68" t="s">
        <v>81</v>
      </c>
      <c r="F155" s="78" t="s">
        <v>613</v>
      </c>
      <c r="G155" s="107" t="s">
        <v>587</v>
      </c>
      <c r="H155" s="50">
        <f>IFERROR(IF(G154,H154/G154*100,0),0)</f>
        <v>0</v>
      </c>
      <c r="I155" s="50">
        <f t="shared" ref="I155" si="555">IFERROR(IF(H154,I154/H154*100,0),0)</f>
        <v>0</v>
      </c>
      <c r="J155" s="50">
        <f t="shared" ref="J155" si="556">IFERROR(IF(I154,J154/I154*100,0),0)</f>
        <v>0</v>
      </c>
      <c r="K155" s="50">
        <f t="shared" ref="K155" si="557">IFERROR(IF(J154,K154/J154*100,0),0)</f>
        <v>0</v>
      </c>
      <c r="L155" s="50">
        <f t="shared" ref="L155" si="558">IFERROR(IF(K154,L154/K154*100,0),0)</f>
        <v>0</v>
      </c>
      <c r="M155" s="50">
        <f t="shared" ref="M155" si="559">IFERROR(IF(L154,M154/L154*100,0),0)</f>
        <v>0</v>
      </c>
      <c r="N155" s="107" t="s">
        <v>587</v>
      </c>
      <c r="O155" s="50">
        <f>IFERROR(IF(N154,O154/N154*100,0),0)</f>
        <v>0</v>
      </c>
      <c r="P155" s="50">
        <f t="shared" ref="P155" si="560">IFERROR(IF(O154,P154/O154*100,0),0)</f>
        <v>0</v>
      </c>
      <c r="Q155" s="50">
        <f t="shared" ref="Q155" si="561">IFERROR(IF(P154,Q154/P154*100,0),0)</f>
        <v>0</v>
      </c>
      <c r="R155" s="192" t="str">
        <f>IF(AO155="","",AO155)</f>
        <v/>
      </c>
      <c r="S155" s="192">
        <f t="shared" ref="S155" si="562">IF(R154,S154/R154*100,0)</f>
        <v>0</v>
      </c>
      <c r="T155" s="208"/>
      <c r="AD155" s="107">
        <v>108.32765187788715</v>
      </c>
      <c r="AE155" s="50">
        <v>98.632054693675599</v>
      </c>
      <c r="AF155" s="50">
        <v>104.59997161315584</v>
      </c>
      <c r="AG155" s="50">
        <v>104.0419904930904</v>
      </c>
      <c r="AH155" s="50">
        <v>105.42692870456382</v>
      </c>
      <c r="AI155" s="50">
        <v>104.78797178009442</v>
      </c>
      <c r="AJ155" s="50"/>
      <c r="AK155" s="107">
        <v>109.42741435880963</v>
      </c>
      <c r="AL155" s="50">
        <v>111.4915053442157</v>
      </c>
      <c r="AM155" s="50">
        <v>111.60828745257159</v>
      </c>
      <c r="AN155" s="50"/>
      <c r="AO155" s="192" t="s">
        <v>683</v>
      </c>
    </row>
    <row r="156" spans="1:62" ht="31.5">
      <c r="A156" s="11">
        <v>601430</v>
      </c>
      <c r="B156" s="11">
        <f t="shared" si="382"/>
        <v>630300120</v>
      </c>
      <c r="C156" s="11">
        <v>300120</v>
      </c>
      <c r="D156" s="148">
        <v>37003</v>
      </c>
      <c r="E156" s="99" t="s">
        <v>7</v>
      </c>
      <c r="F156" s="100" t="s">
        <v>106</v>
      </c>
      <c r="G156" s="125">
        <v>0</v>
      </c>
      <c r="H156" s="125">
        <v>0</v>
      </c>
      <c r="I156" s="199">
        <f>IFERROR(I48*I102*12/1000,0)</f>
        <v>0</v>
      </c>
      <c r="J156" s="127">
        <f>IFERROR(J48*J102*12/1000,0)</f>
        <v>0</v>
      </c>
      <c r="K156" s="127">
        <f>IFERROR(K48*K102*12/1000,0)</f>
        <v>0</v>
      </c>
      <c r="L156" s="127">
        <f>IFERROR(L48*L102*12/1000,0)</f>
        <v>0</v>
      </c>
      <c r="M156" s="127">
        <f>IFERROR(M48*M102*12/1000,0)</f>
        <v>0</v>
      </c>
      <c r="N156" s="125">
        <v>0</v>
      </c>
      <c r="O156" s="125">
        <v>0</v>
      </c>
      <c r="P156" s="125">
        <v>0</v>
      </c>
      <c r="Q156" s="127">
        <f>Q48*Q102*3/1000</f>
        <v>0</v>
      </c>
      <c r="R156" s="191">
        <f>IF(R48="",0,IF(R102="",0,R48*R102*2/1000))</f>
        <v>0</v>
      </c>
      <c r="S156" s="191">
        <f>IF(S48="",0,IF(S102="",0,S48*S102*2/1000))</f>
        <v>0</v>
      </c>
      <c r="T156" s="217"/>
      <c r="U156" s="151">
        <v>32769.9</v>
      </c>
      <c r="V156" s="151">
        <v>33963.699999999997</v>
      </c>
      <c r="W156" s="151">
        <v>35333</v>
      </c>
      <c r="X156" s="175">
        <v>7209.1</v>
      </c>
      <c r="Y156" s="175">
        <v>7883.9</v>
      </c>
      <c r="Z156" s="175">
        <v>8413.1</v>
      </c>
      <c r="AD156" s="125">
        <v>83521.009999999995</v>
      </c>
      <c r="AE156" s="125">
        <v>90963.43</v>
      </c>
      <c r="AF156" s="127">
        <v>97160.098200000008</v>
      </c>
      <c r="AG156" s="127">
        <v>103643.54580000001</v>
      </c>
      <c r="AH156" s="127">
        <v>109268.7114</v>
      </c>
      <c r="AI156" s="127">
        <v>115151.96579999998</v>
      </c>
      <c r="AJ156" s="127"/>
      <c r="AK156" s="125">
        <v>20227.41</v>
      </c>
      <c r="AL156" s="125">
        <v>22792.51</v>
      </c>
      <c r="AM156" s="125">
        <v>25587.043140000002</v>
      </c>
      <c r="AN156" s="127"/>
      <c r="AO156" s="191" t="s">
        <v>683</v>
      </c>
    </row>
    <row r="157" spans="1:62" ht="15.75">
      <c r="A157" s="11">
        <v>601440</v>
      </c>
      <c r="B157" s="11">
        <f t="shared" si="382"/>
        <v>630301120</v>
      </c>
      <c r="C157" s="11">
        <v>301120</v>
      </c>
      <c r="D157" s="148"/>
      <c r="E157" s="22" t="s">
        <v>81</v>
      </c>
      <c r="F157" s="78" t="s">
        <v>613</v>
      </c>
      <c r="G157" s="107" t="s">
        <v>587</v>
      </c>
      <c r="H157" s="50">
        <f>IFERROR(IF(G156,H156/G156*100,0),0)</f>
        <v>0</v>
      </c>
      <c r="I157" s="50">
        <f t="shared" ref="I157" si="563">IFERROR(IF(H156,I156/H156*100,0),0)</f>
        <v>0</v>
      </c>
      <c r="J157" s="50">
        <f t="shared" ref="J157" si="564">IFERROR(IF(I156,J156/I156*100,0),0)</f>
        <v>0</v>
      </c>
      <c r="K157" s="50">
        <f t="shared" ref="K157" si="565">IFERROR(IF(J156,K156/J156*100,0),0)</f>
        <v>0</v>
      </c>
      <c r="L157" s="50">
        <f t="shared" ref="L157" si="566">IFERROR(IF(K156,L156/K156*100,0),0)</f>
        <v>0</v>
      </c>
      <c r="M157" s="50">
        <f t="shared" ref="M157" si="567">IFERROR(IF(L156,M156/L156*100,0),0)</f>
        <v>0</v>
      </c>
      <c r="N157" s="107" t="s">
        <v>587</v>
      </c>
      <c r="O157" s="50">
        <f>IFERROR(IF(N156,O156/N156*100,0),0)</f>
        <v>0</v>
      </c>
      <c r="P157" s="50">
        <f t="shared" ref="P157" si="568">IFERROR(IF(O156,P156/O156*100,0),0)</f>
        <v>0</v>
      </c>
      <c r="Q157" s="50">
        <f t="shared" ref="Q157" si="569">IFERROR(IF(P156,Q156/P156*100,0),0)</f>
        <v>0</v>
      </c>
      <c r="R157" s="192" t="str">
        <f>IF(AO157="","",AO157)</f>
        <v/>
      </c>
      <c r="S157" s="192">
        <f t="shared" ref="S157" si="570">IF(R156,S156/R156*100,0)</f>
        <v>0</v>
      </c>
      <c r="T157" s="208"/>
      <c r="AD157" s="107">
        <v>102.98084766811371</v>
      </c>
      <c r="AE157" s="50">
        <v>108.91083572863882</v>
      </c>
      <c r="AF157" s="50">
        <v>106.81226312596172</v>
      </c>
      <c r="AG157" s="50">
        <v>106.67295290979852</v>
      </c>
      <c r="AH157" s="50">
        <v>105.42741523997532</v>
      </c>
      <c r="AI157" s="50">
        <v>105.38420772481076</v>
      </c>
      <c r="AJ157" s="50"/>
      <c r="AK157" s="107">
        <v>111.87918598161805</v>
      </c>
      <c r="AL157" s="50">
        <v>112.68130719652194</v>
      </c>
      <c r="AM157" s="50">
        <v>112.26075206284874</v>
      </c>
      <c r="AN157" s="50"/>
      <c r="AO157" s="192" t="s">
        <v>683</v>
      </c>
    </row>
    <row r="158" spans="1:62" ht="31.5">
      <c r="A158" s="11">
        <v>601450</v>
      </c>
      <c r="B158" s="11">
        <f t="shared" si="382"/>
        <v>630300130</v>
      </c>
      <c r="C158" s="11">
        <v>300130</v>
      </c>
      <c r="D158" s="148">
        <v>37004</v>
      </c>
      <c r="E158" s="99" t="s">
        <v>91</v>
      </c>
      <c r="F158" s="100" t="s">
        <v>106</v>
      </c>
      <c r="G158" s="125">
        <v>0</v>
      </c>
      <c r="H158" s="125">
        <v>0</v>
      </c>
      <c r="I158" s="199">
        <f>IFERROR(I50*I104*12/1000,0)</f>
        <v>0</v>
      </c>
      <c r="J158" s="127">
        <f>IFERROR(J50*J104*12/1000,0)</f>
        <v>0</v>
      </c>
      <c r="K158" s="127">
        <f>IFERROR(K50*K104*12/1000,0)</f>
        <v>0</v>
      </c>
      <c r="L158" s="127">
        <f>IFERROR(L50*L104*12/1000,0)</f>
        <v>0</v>
      </c>
      <c r="M158" s="127">
        <f>IFERROR(M50*M104*12/1000,0)</f>
        <v>0</v>
      </c>
      <c r="N158" s="125">
        <v>0</v>
      </c>
      <c r="O158" s="125">
        <v>0</v>
      </c>
      <c r="P158" s="125">
        <v>0</v>
      </c>
      <c r="Q158" s="127">
        <f>Q50*Q104*3/1000</f>
        <v>0</v>
      </c>
      <c r="R158" s="191">
        <f>IF(R50="",0,IF(R104="",0,R50*R104*2/1000))</f>
        <v>0</v>
      </c>
      <c r="S158" s="191">
        <f>IF(S50="",0,IF(S104="",0,S50*S104*2/1000))</f>
        <v>0</v>
      </c>
      <c r="T158" s="217"/>
      <c r="U158" s="151">
        <v>55568.9</v>
      </c>
      <c r="V158" s="151">
        <v>125588.6</v>
      </c>
      <c r="W158" s="151">
        <v>122797.9</v>
      </c>
      <c r="X158" s="175">
        <v>5992</v>
      </c>
      <c r="Y158" s="175">
        <v>30290.6</v>
      </c>
      <c r="Z158" s="175">
        <v>30993.200000000001</v>
      </c>
      <c r="AD158" s="125">
        <v>32369.119999999999</v>
      </c>
      <c r="AE158" s="125">
        <v>44102.68</v>
      </c>
      <c r="AF158" s="127">
        <v>44753.549039999998</v>
      </c>
      <c r="AG158" s="127">
        <v>50772.952560000005</v>
      </c>
      <c r="AH158" s="127">
        <v>57303.150119999998</v>
      </c>
      <c r="AI158" s="127">
        <v>61761.26556</v>
      </c>
      <c r="AJ158" s="127"/>
      <c r="AK158" s="125">
        <v>6644.56</v>
      </c>
      <c r="AL158" s="125">
        <v>8643.01</v>
      </c>
      <c r="AM158" s="125">
        <v>15535.845359999999</v>
      </c>
      <c r="AN158" s="127"/>
      <c r="AO158" s="191" t="s">
        <v>683</v>
      </c>
    </row>
    <row r="159" spans="1:62" ht="15.75">
      <c r="A159" s="11">
        <v>601460</v>
      </c>
      <c r="B159" s="11">
        <f t="shared" si="382"/>
        <v>630301130</v>
      </c>
      <c r="C159" s="11">
        <v>301130</v>
      </c>
      <c r="D159" s="148"/>
      <c r="E159" s="22" t="s">
        <v>81</v>
      </c>
      <c r="F159" s="78" t="s">
        <v>613</v>
      </c>
      <c r="G159" s="107" t="s">
        <v>587</v>
      </c>
      <c r="H159" s="50">
        <f>IFERROR(IF(G158,H158/G158*100,0),0)</f>
        <v>0</v>
      </c>
      <c r="I159" s="50">
        <f t="shared" ref="I159" si="571">IFERROR(IF(H158,I158/H158*100,0),0)</f>
        <v>0</v>
      </c>
      <c r="J159" s="50">
        <f t="shared" ref="J159" si="572">IFERROR(IF(I158,J158/I158*100,0),0)</f>
        <v>0</v>
      </c>
      <c r="K159" s="50">
        <f t="shared" ref="K159" si="573">IFERROR(IF(J158,K158/J158*100,0),0)</f>
        <v>0</v>
      </c>
      <c r="L159" s="50">
        <f t="shared" ref="L159" si="574">IFERROR(IF(K158,L158/K158*100,0),0)</f>
        <v>0</v>
      </c>
      <c r="M159" s="50">
        <f t="shared" ref="M159" si="575">IFERROR(IF(L158,M158/L158*100,0),0)</f>
        <v>0</v>
      </c>
      <c r="N159" s="107" t="s">
        <v>587</v>
      </c>
      <c r="O159" s="50">
        <f>IFERROR(IF(N158,O158/N158*100,0),0)</f>
        <v>0</v>
      </c>
      <c r="P159" s="50">
        <f t="shared" ref="P159" si="576">IFERROR(IF(O158,P158/O158*100,0),0)</f>
        <v>0</v>
      </c>
      <c r="Q159" s="50">
        <f t="shared" ref="Q159" si="577">IFERROR(IF(P158,Q158/P158*100,0),0)</f>
        <v>0</v>
      </c>
      <c r="R159" s="192" t="str">
        <f>IF(AO159="","",AO159)</f>
        <v/>
      </c>
      <c r="S159" s="192">
        <f t="shared" ref="S159" si="578">IF(R158,S158/R158*100,0)</f>
        <v>0</v>
      </c>
      <c r="T159" s="208"/>
      <c r="AD159" s="107">
        <v>121.72503008423585</v>
      </c>
      <c r="AE159" s="50">
        <v>136.24924001641071</v>
      </c>
      <c r="AF159" s="50">
        <v>101.47580382870156</v>
      </c>
      <c r="AG159" s="50">
        <v>113.45011434650682</v>
      </c>
      <c r="AH159" s="50">
        <v>112.86156748966501</v>
      </c>
      <c r="AI159" s="50">
        <v>107.77987847206332</v>
      </c>
      <c r="AJ159" s="50"/>
      <c r="AK159" s="107">
        <v>90.382501768322541</v>
      </c>
      <c r="AL159" s="50">
        <v>130.07648361968288</v>
      </c>
      <c r="AM159" s="50">
        <v>179.75040362096072</v>
      </c>
      <c r="AN159" s="50"/>
      <c r="AO159" s="192" t="s">
        <v>683</v>
      </c>
    </row>
    <row r="160" spans="1:62" ht="31.5">
      <c r="A160" s="11">
        <v>601470</v>
      </c>
      <c r="B160" s="11">
        <f t="shared" si="382"/>
        <v>630300140</v>
      </c>
      <c r="C160" s="11">
        <v>300140</v>
      </c>
      <c r="D160" s="148">
        <v>37005</v>
      </c>
      <c r="E160" s="99" t="s">
        <v>92</v>
      </c>
      <c r="F160" s="100" t="s">
        <v>106</v>
      </c>
      <c r="G160" s="125">
        <v>0</v>
      </c>
      <c r="H160" s="125">
        <v>0</v>
      </c>
      <c r="I160" s="199">
        <f>IFERROR(I52*I106*12/1000,0)</f>
        <v>0</v>
      </c>
      <c r="J160" s="127">
        <f>IFERROR(J52*J106*12/1000,0)</f>
        <v>0</v>
      </c>
      <c r="K160" s="127">
        <f>IFERROR(K52*K106*12/1000,0)</f>
        <v>0</v>
      </c>
      <c r="L160" s="127">
        <f>IFERROR(L52*L106*12/1000,0)</f>
        <v>0</v>
      </c>
      <c r="M160" s="127">
        <f>IFERROR(M52*M106*12/1000,0)</f>
        <v>0</v>
      </c>
      <c r="N160" s="125">
        <v>0</v>
      </c>
      <c r="O160" s="125">
        <v>0</v>
      </c>
      <c r="P160" s="125">
        <v>0</v>
      </c>
      <c r="Q160" s="127">
        <f>Q52*Q106*3/1000</f>
        <v>0</v>
      </c>
      <c r="R160" s="191">
        <f>IF(R52="",0,IF(R106="",0,R52*R106*2/1000))</f>
        <v>0</v>
      </c>
      <c r="S160" s="191">
        <f>IF(S52="",0,IF(S106="",0,S52*S106*2/1000))</f>
        <v>0</v>
      </c>
      <c r="T160" s="217"/>
      <c r="U160" s="151">
        <v>28338.799999999999</v>
      </c>
      <c r="V160" s="151">
        <v>27590.799999999999</v>
      </c>
      <c r="W160" s="151">
        <v>33560.699999999997</v>
      </c>
      <c r="X160" s="175">
        <v>6524.1</v>
      </c>
      <c r="Y160" s="175">
        <v>6108.6</v>
      </c>
      <c r="Z160" s="175">
        <v>7329.8</v>
      </c>
      <c r="AD160" s="125">
        <v>16741.68</v>
      </c>
      <c r="AE160" s="125">
        <v>17668.07</v>
      </c>
      <c r="AF160" s="127">
        <v>19294.144800000002</v>
      </c>
      <c r="AG160" s="127">
        <v>20357.828399999999</v>
      </c>
      <c r="AH160" s="127">
        <v>21507.637200000005</v>
      </c>
      <c r="AI160" s="127">
        <v>22892.368799999997</v>
      </c>
      <c r="AJ160" s="127"/>
      <c r="AK160" s="125">
        <v>3768.98</v>
      </c>
      <c r="AL160" s="125">
        <v>4352.3599999999997</v>
      </c>
      <c r="AM160" s="125">
        <v>4823.5362000000005</v>
      </c>
      <c r="AN160" s="127"/>
      <c r="AO160" s="191" t="s">
        <v>683</v>
      </c>
    </row>
    <row r="161" spans="1:41" ht="15.75">
      <c r="A161" s="11">
        <v>601480</v>
      </c>
      <c r="B161" s="11">
        <f t="shared" si="382"/>
        <v>630301140</v>
      </c>
      <c r="C161" s="11">
        <v>301140</v>
      </c>
      <c r="D161" s="148"/>
      <c r="E161" s="22" t="s">
        <v>81</v>
      </c>
      <c r="F161" s="78" t="s">
        <v>613</v>
      </c>
      <c r="G161" s="107" t="s">
        <v>587</v>
      </c>
      <c r="H161" s="50">
        <f>IFERROR(IF(G160,H160/G160*100,0),0)</f>
        <v>0</v>
      </c>
      <c r="I161" s="50">
        <f t="shared" ref="I161" si="579">IFERROR(IF(H160,I160/H160*100,0),0)</f>
        <v>0</v>
      </c>
      <c r="J161" s="50">
        <f t="shared" ref="J161" si="580">IFERROR(IF(I160,J160/I160*100,0),0)</f>
        <v>0</v>
      </c>
      <c r="K161" s="50">
        <f t="shared" ref="K161" si="581">IFERROR(IF(J160,K160/J160*100,0),0)</f>
        <v>0</v>
      </c>
      <c r="L161" s="50">
        <f t="shared" ref="L161" si="582">IFERROR(IF(K160,L160/K160*100,0),0)</f>
        <v>0</v>
      </c>
      <c r="M161" s="50">
        <f t="shared" ref="M161" si="583">IFERROR(IF(L160,M160/L160*100,0),0)</f>
        <v>0</v>
      </c>
      <c r="N161" s="107" t="s">
        <v>587</v>
      </c>
      <c r="O161" s="50">
        <f>IFERROR(IF(N160,O160/N160*100,0),0)</f>
        <v>0</v>
      </c>
      <c r="P161" s="50">
        <f t="shared" ref="P161" si="584">IFERROR(IF(O160,P160/O160*100,0),0)</f>
        <v>0</v>
      </c>
      <c r="Q161" s="50">
        <f t="shared" ref="Q161" si="585">IFERROR(IF(P160,Q160/P160*100,0),0)</f>
        <v>0</v>
      </c>
      <c r="R161" s="192" t="str">
        <f>IF(AO161="","",AO161)</f>
        <v/>
      </c>
      <c r="S161" s="192">
        <f t="shared" ref="S161" si="586">IF(R160,S160/R160*100,0)</f>
        <v>0</v>
      </c>
      <c r="T161" s="208"/>
      <c r="AD161" s="107">
        <v>111.34271559845359</v>
      </c>
      <c r="AE161" s="50">
        <v>105.53343511523336</v>
      </c>
      <c r="AF161" s="50">
        <v>109.20346591336802</v>
      </c>
      <c r="AG161" s="50">
        <v>105.51298650977263</v>
      </c>
      <c r="AH161" s="50">
        <v>105.64799337831144</v>
      </c>
      <c r="AI161" s="50">
        <v>106.43832508017195</v>
      </c>
      <c r="AJ161" s="50"/>
      <c r="AK161" s="107">
        <v>104.36282681050666</v>
      </c>
      <c r="AL161" s="50">
        <v>115.47845836274004</v>
      </c>
      <c r="AM161" s="50">
        <v>110.82576349382865</v>
      </c>
      <c r="AN161" s="50"/>
      <c r="AO161" s="192" t="s">
        <v>683</v>
      </c>
    </row>
    <row r="162" spans="1:41" ht="31.5">
      <c r="A162" s="11">
        <v>601490</v>
      </c>
      <c r="B162" s="11">
        <f t="shared" si="382"/>
        <v>630300150</v>
      </c>
      <c r="C162" s="11">
        <v>300150</v>
      </c>
      <c r="D162" s="148">
        <v>37006</v>
      </c>
      <c r="E162" s="99" t="s">
        <v>93</v>
      </c>
      <c r="F162" s="100" t="s">
        <v>106</v>
      </c>
      <c r="G162" s="125">
        <v>0</v>
      </c>
      <c r="H162" s="125">
        <v>0</v>
      </c>
      <c r="I162" s="199">
        <f>IFERROR(I54*I108*12/1000,0)</f>
        <v>0</v>
      </c>
      <c r="J162" s="127">
        <f>IFERROR(J54*J108*12/1000,0)</f>
        <v>0</v>
      </c>
      <c r="K162" s="127">
        <f>IFERROR(K54*K108*12/1000,0)</f>
        <v>0</v>
      </c>
      <c r="L162" s="127">
        <f>IFERROR(L54*L108*12/1000,0)</f>
        <v>0</v>
      </c>
      <c r="M162" s="127">
        <f>IFERROR(M54*M108*12/1000,0)</f>
        <v>0</v>
      </c>
      <c r="N162" s="125">
        <v>0</v>
      </c>
      <c r="O162" s="125">
        <v>0</v>
      </c>
      <c r="P162" s="125">
        <v>0</v>
      </c>
      <c r="Q162" s="127">
        <f>Q54*Q108*3/1000</f>
        <v>0</v>
      </c>
      <c r="R162" s="191">
        <f>IF(R54="",0,IF(R108="",0,R54*R108*2/1000))</f>
        <v>0</v>
      </c>
      <c r="S162" s="191">
        <f>IF(S54="",0,IF(S108="",0,S54*S108*2/1000))</f>
        <v>0</v>
      </c>
      <c r="T162" s="217"/>
      <c r="U162" s="151">
        <v>422863.1</v>
      </c>
      <c r="V162" s="151">
        <v>546731.30000000005</v>
      </c>
      <c r="W162" s="151">
        <v>603390.69999999995</v>
      </c>
      <c r="X162" s="175">
        <v>91062.1</v>
      </c>
      <c r="Y162" s="175">
        <v>106156.5</v>
      </c>
      <c r="Z162" s="175">
        <v>118440</v>
      </c>
      <c r="AD162" s="125">
        <v>380631.37</v>
      </c>
      <c r="AE162" s="125">
        <v>404235.93</v>
      </c>
      <c r="AF162" s="127">
        <v>419408.89343999996</v>
      </c>
      <c r="AG162" s="127">
        <v>435237.14015999995</v>
      </c>
      <c r="AH162" s="127">
        <v>450971.09423999995</v>
      </c>
      <c r="AI162" s="127">
        <v>505413.02159999998</v>
      </c>
      <c r="AJ162" s="127"/>
      <c r="AK162" s="125">
        <v>64581.31</v>
      </c>
      <c r="AL162" s="125">
        <v>85096.19</v>
      </c>
      <c r="AM162" s="125">
        <v>106204.82399999999</v>
      </c>
      <c r="AN162" s="127"/>
      <c r="AO162" s="191" t="s">
        <v>683</v>
      </c>
    </row>
    <row r="163" spans="1:41" ht="15.75">
      <c r="A163" s="11">
        <v>601500</v>
      </c>
      <c r="B163" s="11">
        <f t="shared" si="382"/>
        <v>630301150</v>
      </c>
      <c r="C163" s="11">
        <v>301150</v>
      </c>
      <c r="D163" s="148"/>
      <c r="E163" s="22" t="s">
        <v>81</v>
      </c>
      <c r="F163" s="78" t="s">
        <v>613</v>
      </c>
      <c r="G163" s="107" t="s">
        <v>587</v>
      </c>
      <c r="H163" s="50">
        <f>IFERROR(IF(G162,H162/G162*100,0),0)</f>
        <v>0</v>
      </c>
      <c r="I163" s="50">
        <f t="shared" ref="I163" si="587">IFERROR(IF(H162,I162/H162*100,0),0)</f>
        <v>0</v>
      </c>
      <c r="J163" s="50">
        <f t="shared" ref="J163" si="588">IFERROR(IF(I162,J162/I162*100,0),0)</f>
        <v>0</v>
      </c>
      <c r="K163" s="50">
        <f t="shared" ref="K163" si="589">IFERROR(IF(J162,K162/J162*100,0),0)</f>
        <v>0</v>
      </c>
      <c r="L163" s="50">
        <f t="shared" ref="L163" si="590">IFERROR(IF(K162,L162/K162*100,0),0)</f>
        <v>0</v>
      </c>
      <c r="M163" s="50">
        <f t="shared" ref="M163" si="591">IFERROR(IF(L162,M162/L162*100,0),0)</f>
        <v>0</v>
      </c>
      <c r="N163" s="107" t="s">
        <v>587</v>
      </c>
      <c r="O163" s="50">
        <f>IFERROR(IF(N162,O162/N162*100,0),0)</f>
        <v>0</v>
      </c>
      <c r="P163" s="50">
        <f t="shared" ref="P163" si="592">IFERROR(IF(O162,P162/O162*100,0),0)</f>
        <v>0</v>
      </c>
      <c r="Q163" s="50">
        <f t="shared" ref="Q163" si="593">IFERROR(IF(P162,Q162/P162*100,0),0)</f>
        <v>0</v>
      </c>
      <c r="R163" s="192" t="str">
        <f>IF(AO163="","",AO163)</f>
        <v/>
      </c>
      <c r="S163" s="192">
        <f t="shared" ref="S163" si="594">IF(R162,S162/R162*100,0)</f>
        <v>0</v>
      </c>
      <c r="T163" s="208"/>
      <c r="AD163" s="107">
        <v>142.48210014932437</v>
      </c>
      <c r="AE163" s="50">
        <v>106.20142265205308</v>
      </c>
      <c r="AF163" s="50">
        <v>103.75349203619777</v>
      </c>
      <c r="AG163" s="50">
        <v>103.77394160390267</v>
      </c>
      <c r="AH163" s="50">
        <v>103.61503020496275</v>
      </c>
      <c r="AI163" s="50">
        <v>112.07215452505852</v>
      </c>
      <c r="AJ163" s="50"/>
      <c r="AK163" s="107">
        <v>102.68885748322316</v>
      </c>
      <c r="AL163" s="50">
        <v>131.76597068099113</v>
      </c>
      <c r="AM163" s="50">
        <v>124.80561585659709</v>
      </c>
      <c r="AN163" s="50"/>
      <c r="AO163" s="192" t="s">
        <v>683</v>
      </c>
    </row>
    <row r="164" spans="1:41" ht="15.75">
      <c r="A164" s="11">
        <v>601510</v>
      </c>
      <c r="B164" s="11">
        <f t="shared" si="382"/>
        <v>630300160</v>
      </c>
      <c r="C164" s="11">
        <v>300160</v>
      </c>
      <c r="D164" s="148">
        <v>37007</v>
      </c>
      <c r="E164" s="99" t="s">
        <v>94</v>
      </c>
      <c r="F164" s="100" t="s">
        <v>106</v>
      </c>
      <c r="G164" s="125">
        <v>40722.1</v>
      </c>
      <c r="H164" s="125">
        <v>45625.36</v>
      </c>
      <c r="I164" s="199">
        <f>IFERROR(I56*I110*12/1000,0)</f>
        <v>65407.522440000001</v>
      </c>
      <c r="J164" s="127">
        <f>IFERROR(J56*J110*12/1000,0)</f>
        <v>67203.945120000004</v>
      </c>
      <c r="K164" s="127">
        <f>IFERROR(K56*K110*12/1000,0)</f>
        <v>68711.986199999999</v>
      </c>
      <c r="L164" s="127">
        <f>IFERROR(L56*L110*12/1000,0)</f>
        <v>70067.19720000001</v>
      </c>
      <c r="M164" s="127">
        <f>IFERROR(M56*M110*12/1000,0)</f>
        <v>71182.597200000004</v>
      </c>
      <c r="N164" s="125">
        <v>9782.5329000000002</v>
      </c>
      <c r="O164" s="125">
        <v>9816.34</v>
      </c>
      <c r="P164" s="125">
        <v>10118.620000000001</v>
      </c>
      <c r="Q164" s="127">
        <f>Q56*Q110*3/1000</f>
        <v>0</v>
      </c>
      <c r="R164" s="191">
        <f>IF(R56="",0,IF(R110="",0,R56*R110*2/1000))</f>
        <v>0</v>
      </c>
      <c r="S164" s="191">
        <f>IF(S56="",0,IF(S110="",0,S56*S110*2/1000))</f>
        <v>0</v>
      </c>
      <c r="T164" s="217"/>
      <c r="U164" s="151">
        <v>662290.1</v>
      </c>
      <c r="V164" s="151">
        <v>757282</v>
      </c>
      <c r="W164" s="151">
        <v>807863.8</v>
      </c>
      <c r="X164" s="175">
        <v>161098.29999999999</v>
      </c>
      <c r="Y164" s="175">
        <v>179194</v>
      </c>
      <c r="Z164" s="175">
        <v>196688.6</v>
      </c>
      <c r="AD164" s="125">
        <v>772399.09</v>
      </c>
      <c r="AE164" s="125">
        <v>850186.53</v>
      </c>
      <c r="AF164" s="127">
        <v>877098.41568000009</v>
      </c>
      <c r="AG164" s="127">
        <v>906127.67327999999</v>
      </c>
      <c r="AH164" s="127">
        <v>938801.90568000008</v>
      </c>
      <c r="AI164" s="127">
        <v>970342.59168000007</v>
      </c>
      <c r="AJ164" s="127"/>
      <c r="AK164" s="125">
        <v>182551.2</v>
      </c>
      <c r="AL164" s="125">
        <v>191864.35</v>
      </c>
      <c r="AM164" s="125">
        <v>224734.69095000002</v>
      </c>
      <c r="AN164" s="127"/>
      <c r="AO164" s="191" t="s">
        <v>683</v>
      </c>
    </row>
    <row r="165" spans="1:41" ht="15.75">
      <c r="A165" s="11">
        <v>601520</v>
      </c>
      <c r="B165" s="11">
        <f t="shared" si="382"/>
        <v>630301160</v>
      </c>
      <c r="C165" s="11">
        <v>301160</v>
      </c>
      <c r="D165" s="148"/>
      <c r="E165" s="22" t="s">
        <v>81</v>
      </c>
      <c r="F165" s="78" t="s">
        <v>613</v>
      </c>
      <c r="G165" s="107" t="s">
        <v>587</v>
      </c>
      <c r="H165" s="50">
        <f>IFERROR(IF(G164,H164/G164*100,0),0)</f>
        <v>112.04078375132913</v>
      </c>
      <c r="I165" s="50">
        <f t="shared" ref="I165" si="595">IFERROR(IF(H164,I164/H164*100,0),0)</f>
        <v>143.35782214101982</v>
      </c>
      <c r="J165" s="50">
        <f t="shared" ref="J165" si="596">IFERROR(IF(I164,J164/I164*100,0),0)</f>
        <v>102.74650776085872</v>
      </c>
      <c r="K165" s="50">
        <f t="shared" ref="K165" si="597">IFERROR(IF(J164,K164/J164*100,0),0)</f>
        <v>102.24397701252094</v>
      </c>
      <c r="L165" s="50">
        <f t="shared" ref="L165" si="598">IFERROR(IF(K164,L164/K164*100,0),0)</f>
        <v>101.9723065435125</v>
      </c>
      <c r="M165" s="50">
        <f t="shared" ref="M165" si="599">IFERROR(IF(L164,M164/L164*100,0),0)</f>
        <v>101.59190041071029</v>
      </c>
      <c r="N165" s="107" t="s">
        <v>587</v>
      </c>
      <c r="O165" s="50">
        <f>IFERROR(IF(N164,O164/N164*100,0),0)</f>
        <v>100.34558636649204</v>
      </c>
      <c r="P165" s="50">
        <f t="shared" ref="P165" si="600">IFERROR(IF(O164,P164/O164*100,0),0)</f>
        <v>103.07935544204867</v>
      </c>
      <c r="Q165" s="50">
        <f t="shared" ref="Q165" si="601">IFERROR(IF(P164,Q164/P164*100,0),0)</f>
        <v>0</v>
      </c>
      <c r="R165" s="192" t="str">
        <f>IF(AO165="","",AO165)</f>
        <v/>
      </c>
      <c r="S165" s="192">
        <f t="shared" ref="S165" si="602">IF(R164,S164/R164*100,0)</f>
        <v>0</v>
      </c>
      <c r="T165" s="208"/>
      <c r="AD165" s="107">
        <v>105.66448924237378</v>
      </c>
      <c r="AE165" s="50">
        <v>110.0708870591756</v>
      </c>
      <c r="AF165" s="50">
        <v>103.16540955782962</v>
      </c>
      <c r="AG165" s="50">
        <v>103.30969217148727</v>
      </c>
      <c r="AH165" s="50">
        <v>103.60591927202995</v>
      </c>
      <c r="AI165" s="50">
        <v>103.35967426239449</v>
      </c>
      <c r="AJ165" s="50"/>
      <c r="AK165" s="107">
        <v>103.5654299449005</v>
      </c>
      <c r="AL165" s="50">
        <v>105.10166462888219</v>
      </c>
      <c r="AM165" s="50">
        <v>117.13207323298988</v>
      </c>
      <c r="AN165" s="50"/>
      <c r="AO165" s="192" t="s">
        <v>683</v>
      </c>
    </row>
    <row r="166" spans="1:41" ht="31.5">
      <c r="A166" s="11">
        <v>601530</v>
      </c>
      <c r="B166" s="11">
        <f t="shared" si="382"/>
        <v>630300170</v>
      </c>
      <c r="C166" s="11">
        <v>300170</v>
      </c>
      <c r="D166" s="148">
        <v>37008</v>
      </c>
      <c r="E166" s="99" t="s">
        <v>95</v>
      </c>
      <c r="F166" s="100" t="s">
        <v>106</v>
      </c>
      <c r="G166" s="125">
        <v>5038.32</v>
      </c>
      <c r="H166" s="125">
        <v>5255.72</v>
      </c>
      <c r="I166" s="199">
        <f>IFERROR(I58*I112*12/1000,0)</f>
        <v>8351.3808000000008</v>
      </c>
      <c r="J166" s="127">
        <f>IFERROR(J58*J112*12/1000,0)</f>
        <v>8564.9724000000006</v>
      </c>
      <c r="K166" s="127">
        <f>IFERROR(K58*K112*12/1000,0)</f>
        <v>8742.7339200000006</v>
      </c>
      <c r="L166" s="127">
        <f>IFERROR(L58*L112*12/1000,0)</f>
        <v>8912.9116799999993</v>
      </c>
      <c r="M166" s="127">
        <f>IFERROR(M58*M112*12/1000,0)</f>
        <v>9063.9108000000015</v>
      </c>
      <c r="N166" s="125">
        <v>1254.662</v>
      </c>
      <c r="O166" s="125">
        <v>1947.65</v>
      </c>
      <c r="P166" s="125">
        <v>2175.9499999999998</v>
      </c>
      <c r="Q166" s="127">
        <f>Q58*Q112*3/1000</f>
        <v>0</v>
      </c>
      <c r="R166" s="191">
        <f>IF(R58="",0,IF(R112="",0,R58*R112*2/1000))</f>
        <v>0</v>
      </c>
      <c r="S166" s="191">
        <f>IF(S58="",0,IF(S112="",0,S58*S112*2/1000))</f>
        <v>0</v>
      </c>
      <c r="T166" s="217"/>
      <c r="U166" s="151">
        <v>510498.3</v>
      </c>
      <c r="V166" s="151">
        <v>567082.4</v>
      </c>
      <c r="W166" s="151">
        <v>593703.4</v>
      </c>
      <c r="X166" s="175">
        <v>125574.6</v>
      </c>
      <c r="Y166" s="175">
        <v>130967.9</v>
      </c>
      <c r="Z166" s="175">
        <v>142169.60000000001</v>
      </c>
      <c r="AD166" s="125">
        <v>553798.6</v>
      </c>
      <c r="AE166" s="125">
        <v>604708.88</v>
      </c>
      <c r="AF166" s="127">
        <v>610444.02552000002</v>
      </c>
      <c r="AG166" s="127">
        <v>618270.28116000001</v>
      </c>
      <c r="AH166" s="127">
        <v>630103.90380000009</v>
      </c>
      <c r="AI166" s="127">
        <v>639982.87080000003</v>
      </c>
      <c r="AJ166" s="127"/>
      <c r="AK166" s="125">
        <v>133129.26999999999</v>
      </c>
      <c r="AL166" s="125">
        <v>138640.66</v>
      </c>
      <c r="AM166" s="125">
        <v>161510.12639999998</v>
      </c>
      <c r="AN166" s="127"/>
      <c r="AO166" s="191" t="s">
        <v>683</v>
      </c>
    </row>
    <row r="167" spans="1:41" ht="15.75">
      <c r="A167" s="11">
        <v>601540</v>
      </c>
      <c r="B167" s="11">
        <f t="shared" si="382"/>
        <v>630301170</v>
      </c>
      <c r="C167" s="11">
        <v>301170</v>
      </c>
      <c r="D167" s="148"/>
      <c r="E167" s="22" t="s">
        <v>81</v>
      </c>
      <c r="F167" s="78" t="s">
        <v>613</v>
      </c>
      <c r="G167" s="107" t="s">
        <v>587</v>
      </c>
      <c r="H167" s="50">
        <f>IFERROR(IF(G166,H166/G166*100,0),0)</f>
        <v>104.3149303736166</v>
      </c>
      <c r="I167" s="50">
        <f t="shared" ref="I167" si="603">IFERROR(IF(H166,I166/H166*100,0),0)</f>
        <v>158.90079380180072</v>
      </c>
      <c r="J167" s="50">
        <f t="shared" ref="J167" si="604">IFERROR(IF(I166,J166/I166*100,0),0)</f>
        <v>102.55756030188445</v>
      </c>
      <c r="K167" s="50">
        <f t="shared" ref="K167" si="605">IFERROR(IF(J166,K166/J166*100,0),0)</f>
        <v>102.07544766869302</v>
      </c>
      <c r="L167" s="50">
        <f t="shared" ref="L167" si="606">IFERROR(IF(K166,L166/K166*100,0),0)</f>
        <v>101.94650508133043</v>
      </c>
      <c r="M167" s="50">
        <f t="shared" ref="M167" si="607">IFERROR(IF(L166,M166/L166*100,0),0)</f>
        <v>101.69416152006572</v>
      </c>
      <c r="N167" s="107" t="s">
        <v>587</v>
      </c>
      <c r="O167" s="50">
        <f>IFERROR(IF(N166,O166/N166*100,0),0)</f>
        <v>155.23304284341123</v>
      </c>
      <c r="P167" s="50">
        <f t="shared" ref="P167" si="608">IFERROR(IF(O166,P166/O166*100,0),0)</f>
        <v>111.72181860190484</v>
      </c>
      <c r="Q167" s="50">
        <f t="shared" ref="Q167" si="609">IFERROR(IF(P166,Q166/P166*100,0),0)</f>
        <v>0</v>
      </c>
      <c r="R167" s="192" t="str">
        <f>IF(AO167="","",AO167)</f>
        <v/>
      </c>
      <c r="S167" s="192">
        <f t="shared" ref="S167" si="610">IF(R166,S166/R166*100,0)</f>
        <v>0</v>
      </c>
      <c r="T167" s="208"/>
      <c r="AD167" s="107">
        <v>102.41777956435013</v>
      </c>
      <c r="AE167" s="50">
        <v>109.1929232034895</v>
      </c>
      <c r="AF167" s="50">
        <v>100.94841430474777</v>
      </c>
      <c r="AG167" s="50">
        <v>101.28205950305325</v>
      </c>
      <c r="AH167" s="50">
        <v>101.91398859052352</v>
      </c>
      <c r="AI167" s="50">
        <v>101.56783142278954</v>
      </c>
      <c r="AJ167" s="50"/>
      <c r="AK167" s="107">
        <v>101.10854703418745</v>
      </c>
      <c r="AL167" s="50">
        <v>104.1398784805175</v>
      </c>
      <c r="AM167" s="50">
        <v>116.49549735265252</v>
      </c>
      <c r="AN167" s="50"/>
      <c r="AO167" s="192" t="s">
        <v>683</v>
      </c>
    </row>
    <row r="168" spans="1:41" ht="31.5">
      <c r="A168" s="11">
        <v>601550</v>
      </c>
      <c r="B168" s="11">
        <f t="shared" si="382"/>
        <v>630300180</v>
      </c>
      <c r="C168" s="11">
        <v>300180</v>
      </c>
      <c r="D168" s="148">
        <v>37009</v>
      </c>
      <c r="E168" s="99" t="s">
        <v>96</v>
      </c>
      <c r="F168" s="100" t="s">
        <v>106</v>
      </c>
      <c r="G168" s="125">
        <v>564.5</v>
      </c>
      <c r="H168" s="125">
        <v>603.5</v>
      </c>
      <c r="I168" s="199">
        <f>IFERROR(I60*I114*12/1000,0)</f>
        <v>4641.576</v>
      </c>
      <c r="J168" s="127">
        <f>IFERROR(J60*J114*12/1000,0)</f>
        <v>4761.8519999999999</v>
      </c>
      <c r="K168" s="127">
        <f>IFERROR(K60*K114*12/1000,0)</f>
        <v>4859.4780000000001</v>
      </c>
      <c r="L168" s="127">
        <f>IFERROR(L60*L114*12/1000,0)</f>
        <v>4953.0312000000004</v>
      </c>
      <c r="M168" s="127">
        <f>IFERROR(M60*M114*12/1000,0)</f>
        <v>5029.1400000000003</v>
      </c>
      <c r="N168" s="125">
        <v>132.976</v>
      </c>
      <c r="O168" s="125">
        <v>194.7</v>
      </c>
      <c r="P168" s="125">
        <v>210.65</v>
      </c>
      <c r="Q168" s="127">
        <f>Q60*Q114*3/1000</f>
        <v>0</v>
      </c>
      <c r="R168" s="191">
        <f>IF(R60="",0,IF(R114="",0,R60*R114*2/1000))</f>
        <v>0</v>
      </c>
      <c r="S168" s="191">
        <f>IF(S60="",0,IF(S114="",0,S60*S114*2/1000))</f>
        <v>0</v>
      </c>
      <c r="T168" s="217"/>
      <c r="U168" s="151">
        <v>109244.3</v>
      </c>
      <c r="V168" s="151">
        <v>121811.5</v>
      </c>
      <c r="W168" s="151">
        <v>134850.4</v>
      </c>
      <c r="X168" s="175">
        <v>26572.2</v>
      </c>
      <c r="Y168" s="175">
        <v>28337.4</v>
      </c>
      <c r="Z168" s="175">
        <v>32467.9</v>
      </c>
      <c r="AD168" s="125">
        <v>66904.91</v>
      </c>
      <c r="AE168" s="125">
        <v>75646.64</v>
      </c>
      <c r="AF168" s="127">
        <v>84101.028480000008</v>
      </c>
      <c r="AG168" s="127">
        <v>87241.053599999999</v>
      </c>
      <c r="AH168" s="127">
        <v>89711.688960000014</v>
      </c>
      <c r="AI168" s="127">
        <v>94334.051519999994</v>
      </c>
      <c r="AJ168" s="127"/>
      <c r="AK168" s="125">
        <v>16270.39</v>
      </c>
      <c r="AL168" s="125">
        <v>19469.060000000001</v>
      </c>
      <c r="AM168" s="125">
        <v>21578.553359999998</v>
      </c>
      <c r="AN168" s="127"/>
      <c r="AO168" s="191" t="s">
        <v>683</v>
      </c>
    </row>
    <row r="169" spans="1:41" ht="15.75">
      <c r="A169" s="11">
        <v>601560</v>
      </c>
      <c r="B169" s="11">
        <f t="shared" si="382"/>
        <v>630301180</v>
      </c>
      <c r="C169" s="11">
        <v>301180</v>
      </c>
      <c r="D169" s="148"/>
      <c r="E169" s="22" t="s">
        <v>81</v>
      </c>
      <c r="F169" s="78" t="s">
        <v>613</v>
      </c>
      <c r="G169" s="107" t="s">
        <v>587</v>
      </c>
      <c r="H169" s="50">
        <f>IFERROR(IF(G168,H168/G168*100,0),0)</f>
        <v>106.90876882196633</v>
      </c>
      <c r="I169" s="50">
        <f t="shared" ref="I169" si="611">IFERROR(IF(H168,I168/H168*100,0),0)</f>
        <v>769.10952775476392</v>
      </c>
      <c r="J169" s="50">
        <f t="shared" ref="J169" si="612">IFERROR(IF(I168,J168/I168*100,0),0)</f>
        <v>102.59127503244588</v>
      </c>
      <c r="K169" s="50">
        <f t="shared" ref="K169" si="613">IFERROR(IF(J168,K168/J168*100,0),0)</f>
        <v>102.05016871586938</v>
      </c>
      <c r="L169" s="50">
        <f t="shared" ref="L169" si="614">IFERROR(IF(K168,L168/K168*100,0),0)</f>
        <v>101.9251697404536</v>
      </c>
      <c r="M169" s="50">
        <f t="shared" ref="M169" si="615">IFERROR(IF(L168,M168/L168*100,0),0)</f>
        <v>101.536610550727</v>
      </c>
      <c r="N169" s="107" t="s">
        <v>587</v>
      </c>
      <c r="O169" s="50">
        <f>IFERROR(IF(N168,O168/N168*100,0),0)</f>
        <v>146.41739862832389</v>
      </c>
      <c r="P169" s="50">
        <f t="shared" ref="P169" si="616">IFERROR(IF(O168,P168/O168*100,0),0)</f>
        <v>108.19209039548024</v>
      </c>
      <c r="Q169" s="50">
        <f t="shared" ref="Q169" si="617">IFERROR(IF(P168,Q168/P168*100,0),0)</f>
        <v>0</v>
      </c>
      <c r="R169" s="192" t="str">
        <f>IF(AO169="","",AO169)</f>
        <v/>
      </c>
      <c r="S169" s="192">
        <f t="shared" ref="S169" si="618">IF(R168,S168/R168*100,0)</f>
        <v>0</v>
      </c>
      <c r="T169" s="208"/>
      <c r="AD169" s="107">
        <v>102.45073576127331</v>
      </c>
      <c r="AE169" s="50">
        <v>113.06590203917767</v>
      </c>
      <c r="AF169" s="50">
        <v>111.17615862383315</v>
      </c>
      <c r="AG169" s="50">
        <v>103.73363462581997</v>
      </c>
      <c r="AH169" s="50">
        <v>102.83196414766822</v>
      </c>
      <c r="AI169" s="50">
        <v>105.15246409201031</v>
      </c>
      <c r="AJ169" s="50"/>
      <c r="AK169" s="107">
        <v>105.06088154750259</v>
      </c>
      <c r="AL169" s="50">
        <v>119.65945499769828</v>
      </c>
      <c r="AM169" s="50">
        <v>110.83510636877176</v>
      </c>
      <c r="AN169" s="50"/>
      <c r="AO169" s="192" t="s">
        <v>683</v>
      </c>
    </row>
    <row r="170" spans="1:41" ht="15.75">
      <c r="A170" s="11">
        <v>601570</v>
      </c>
      <c r="B170" s="11">
        <f t="shared" ref="B170:B171" si="619">VALUE(CONCATENATE($A$2,$C$4,C170))</f>
        <v>630300185</v>
      </c>
      <c r="C170" s="11">
        <v>300185</v>
      </c>
      <c r="D170" s="148">
        <v>37010</v>
      </c>
      <c r="E170" s="99" t="s">
        <v>632</v>
      </c>
      <c r="F170" s="100" t="s">
        <v>106</v>
      </c>
      <c r="G170" s="125">
        <f t="shared" ref="G170" si="620">IF(AD170="","",AD170)</f>
        <v>0</v>
      </c>
      <c r="H170" s="125">
        <f t="shared" ref="H170" si="621">IF(AE170="","",AE170)</f>
        <v>0</v>
      </c>
      <c r="I170" s="199">
        <f>IFERROR(I62*I116*12/1000,0)</f>
        <v>0</v>
      </c>
      <c r="J170" s="127">
        <f>IFERROR(J62*J116*12/1000,0)</f>
        <v>0</v>
      </c>
      <c r="K170" s="127">
        <f>IFERROR(K62*K116*12/1000,0)</f>
        <v>0</v>
      </c>
      <c r="L170" s="127">
        <f>IFERROR(L62*L116*12/1000,0)</f>
        <v>0</v>
      </c>
      <c r="M170" s="127">
        <f>IFERROR(M62*M116*12/1000,0)</f>
        <v>0</v>
      </c>
      <c r="N170" s="125">
        <f t="shared" ref="N170" si="622">IF(AK170="","",AK170)</f>
        <v>0</v>
      </c>
      <c r="O170" s="125">
        <f t="shared" ref="O170" si="623">IF(AL170="","",AL170)</f>
        <v>0</v>
      </c>
      <c r="P170" s="125">
        <f t="shared" ref="P170" si="624">IF(AM170="","",AM170)</f>
        <v>0</v>
      </c>
      <c r="Q170" s="127">
        <f>Q62*Q116*3/1000</f>
        <v>0</v>
      </c>
      <c r="R170" s="191">
        <f>IF(R62="",0,IF(R116="",0,R62*R116*2/1000))</f>
        <v>0</v>
      </c>
      <c r="S170" s="191">
        <f>IF(S62="",0,IF(S116="",0,S62*S116*2/1000))</f>
        <v>0</v>
      </c>
      <c r="T170" s="217"/>
      <c r="U170" s="151">
        <v>0</v>
      </c>
      <c r="V170" s="151">
        <v>3144.6</v>
      </c>
      <c r="W170" s="151">
        <v>0</v>
      </c>
      <c r="X170" s="175">
        <v>0</v>
      </c>
      <c r="Y170" s="175">
        <v>0</v>
      </c>
      <c r="Z170" s="175">
        <v>0</v>
      </c>
      <c r="AD170" s="125">
        <v>0</v>
      </c>
      <c r="AE170" s="125">
        <v>0</v>
      </c>
      <c r="AF170" s="127">
        <v>0</v>
      </c>
      <c r="AG170" s="127">
        <v>0</v>
      </c>
      <c r="AH170" s="127">
        <v>0</v>
      </c>
      <c r="AI170" s="127">
        <v>0</v>
      </c>
      <c r="AJ170" s="127"/>
      <c r="AK170" s="125">
        <v>0</v>
      </c>
      <c r="AL170" s="125">
        <v>0</v>
      </c>
      <c r="AM170" s="125">
        <v>0</v>
      </c>
      <c r="AN170" s="127"/>
      <c r="AO170" s="191" t="s">
        <v>683</v>
      </c>
    </row>
    <row r="171" spans="1:41" ht="15.75">
      <c r="A171" s="11">
        <v>601580</v>
      </c>
      <c r="B171" s="11">
        <f t="shared" si="619"/>
        <v>630301185</v>
      </c>
      <c r="C171" s="11">
        <v>301185</v>
      </c>
      <c r="D171" s="148"/>
      <c r="E171" s="22" t="s">
        <v>81</v>
      </c>
      <c r="F171" s="78" t="s">
        <v>613</v>
      </c>
      <c r="G171" s="107" t="s">
        <v>587</v>
      </c>
      <c r="H171" s="50">
        <f>IFERROR(IF(G170,H170/G170*100,0),0)</f>
        <v>0</v>
      </c>
      <c r="I171" s="50">
        <f t="shared" ref="I171" si="625">IFERROR(IF(H170,I170/H170*100,0),0)</f>
        <v>0</v>
      </c>
      <c r="J171" s="50">
        <f t="shared" ref="J171" si="626">IFERROR(IF(I170,J170/I170*100,0),0)</f>
        <v>0</v>
      </c>
      <c r="K171" s="50">
        <f t="shared" ref="K171" si="627">IFERROR(IF(J170,K170/J170*100,0),0)</f>
        <v>0</v>
      </c>
      <c r="L171" s="50">
        <f t="shared" ref="L171" si="628">IFERROR(IF(K170,L170/K170*100,0),0)</f>
        <v>0</v>
      </c>
      <c r="M171" s="50">
        <f t="shared" ref="M171" si="629">IFERROR(IF(L170,M170/L170*100,0),0)</f>
        <v>0</v>
      </c>
      <c r="N171" s="107" t="s">
        <v>587</v>
      </c>
      <c r="O171" s="50">
        <f>IFERROR(IF(N170,O170/N170*100,0),0)</f>
        <v>0</v>
      </c>
      <c r="P171" s="50">
        <f t="shared" ref="P171" si="630">IFERROR(IF(O170,P170/O170*100,0),0)</f>
        <v>0</v>
      </c>
      <c r="Q171" s="50">
        <f t="shared" ref="Q171" si="631">IFERROR(IF(P170,Q170/P170*100,0),0)</f>
        <v>0</v>
      </c>
      <c r="R171" s="192" t="str">
        <f>IF(AO171="","",AO171)</f>
        <v/>
      </c>
      <c r="S171" s="192">
        <f t="shared" ref="S171" si="632">IF(R170,S170/R170*100,0)</f>
        <v>0</v>
      </c>
      <c r="T171" s="208"/>
      <c r="AD171" s="107">
        <v>0</v>
      </c>
      <c r="AE171" s="50">
        <v>0</v>
      </c>
      <c r="AF171" s="50">
        <v>0</v>
      </c>
      <c r="AG171" s="50">
        <v>0</v>
      </c>
      <c r="AH171" s="50">
        <v>0</v>
      </c>
      <c r="AI171" s="50">
        <v>0</v>
      </c>
      <c r="AJ171" s="50"/>
      <c r="AK171" s="107">
        <v>0</v>
      </c>
      <c r="AL171" s="50">
        <v>0</v>
      </c>
      <c r="AM171" s="50">
        <v>0</v>
      </c>
      <c r="AN171" s="50"/>
      <c r="AO171" s="192" t="s">
        <v>683</v>
      </c>
    </row>
    <row r="172" spans="1:41" ht="47.25">
      <c r="A172" s="11">
        <v>601590</v>
      </c>
      <c r="B172" s="11">
        <f t="shared" si="382"/>
        <v>630300190</v>
      </c>
      <c r="C172" s="11">
        <v>300190</v>
      </c>
      <c r="D172" s="148"/>
      <c r="E172" s="122" t="s">
        <v>102</v>
      </c>
      <c r="F172" s="100" t="s">
        <v>106</v>
      </c>
      <c r="G172" s="127">
        <f>IFERROR(G64*G118*12/1000,0)</f>
        <v>39031.983480000003</v>
      </c>
      <c r="H172" s="127">
        <f>IFERROR(H64*H118*12/1000,0)</f>
        <v>46435.040760000004</v>
      </c>
      <c r="I172" s="127">
        <f>IFERROR(I64*I118*12/1000,0)</f>
        <v>55642.764000000003</v>
      </c>
      <c r="J172" s="127">
        <f t="shared" ref="J172:M172" si="633">IFERROR(J64*J118*12/1000,0)</f>
        <v>57364.911599999992</v>
      </c>
      <c r="K172" s="127">
        <f t="shared" si="633"/>
        <v>60238.869599999991</v>
      </c>
      <c r="L172" s="127">
        <f t="shared" si="633"/>
        <v>62702.709599999995</v>
      </c>
      <c r="M172" s="127">
        <f t="shared" si="633"/>
        <v>65138.709599999995</v>
      </c>
      <c r="N172" s="127">
        <f>IFERROR(N64*N118*3/1000,0)</f>
        <v>9089.7147600000008</v>
      </c>
      <c r="O172" s="127">
        <f t="shared" ref="O172:Q172" si="634">IFERROR(O64*O118*3/1000,0)</f>
        <v>9678.4193100000011</v>
      </c>
      <c r="P172" s="127">
        <f t="shared" si="634"/>
        <v>11489.843399999998</v>
      </c>
      <c r="Q172" s="127">
        <f t="shared" si="634"/>
        <v>0</v>
      </c>
      <c r="R172" s="191">
        <f>IF(R64="",0,IF(R118="",0,R64*R118*2/1000))</f>
        <v>0</v>
      </c>
      <c r="S172" s="191">
        <f>IF(S64="",0,IF(S118="",0,S64*S118*2/1000))</f>
        <v>0</v>
      </c>
      <c r="T172" s="219"/>
      <c r="AD172" s="127">
        <v>1334130.80376</v>
      </c>
      <c r="AE172" s="127">
        <v>1611402.25416</v>
      </c>
      <c r="AF172" s="127">
        <v>1717754.6512799999</v>
      </c>
      <c r="AG172" s="127">
        <v>1798488.8836799997</v>
      </c>
      <c r="AH172" s="127">
        <v>1888592.4220799999</v>
      </c>
      <c r="AI172" s="127">
        <v>1965838.0540799999</v>
      </c>
      <c r="AJ172" s="127"/>
      <c r="AK172" s="127">
        <v>314859.51804</v>
      </c>
      <c r="AL172" s="127">
        <v>330812.73821999994</v>
      </c>
      <c r="AM172" s="127">
        <v>429438.66281999997</v>
      </c>
      <c r="AN172" s="127"/>
      <c r="AO172" s="191" t="s">
        <v>683</v>
      </c>
    </row>
    <row r="173" spans="1:41" ht="15.75">
      <c r="A173" s="11">
        <v>601600</v>
      </c>
      <c r="B173" s="11">
        <f t="shared" si="382"/>
        <v>630301190</v>
      </c>
      <c r="C173" s="11">
        <v>301190</v>
      </c>
      <c r="D173" s="148"/>
      <c r="E173" s="22" t="s">
        <v>81</v>
      </c>
      <c r="F173" s="78" t="s">
        <v>613</v>
      </c>
      <c r="G173" s="107" t="s">
        <v>587</v>
      </c>
      <c r="H173" s="50">
        <f>IFERROR(IF(G172,H172/G172*100,0),0)</f>
        <v>118.96664381351086</v>
      </c>
      <c r="I173" s="50">
        <f t="shared" ref="I173" si="635">IFERROR(IF(H172,I172/H172*100,0),0)</f>
        <v>119.82925628856495</v>
      </c>
      <c r="J173" s="50">
        <f t="shared" ref="J173" si="636">IFERROR(IF(I172,J172/I172*100,0),0)</f>
        <v>103.09500728612258</v>
      </c>
      <c r="K173" s="50">
        <f t="shared" ref="K173" si="637">IFERROR(IF(J172,K172/J172*100,0),0)</f>
        <v>105.0099580385303</v>
      </c>
      <c r="L173" s="50">
        <f t="shared" ref="L173" si="638">IFERROR(IF(K172,L172/K172*100,0),0)</f>
        <v>104.09011659143086</v>
      </c>
      <c r="M173" s="50">
        <f t="shared" ref="M173" si="639">IFERROR(IF(L172,M172/L172*100,0),0)</f>
        <v>103.88499957265005</v>
      </c>
      <c r="N173" s="107" t="s">
        <v>587</v>
      </c>
      <c r="O173" s="50">
        <f>IFERROR(IF(N172,O172/N172*100,0),0)</f>
        <v>106.47660092251343</v>
      </c>
      <c r="P173" s="50">
        <f t="shared" ref="P173" si="640">IFERROR(IF(O172,P172/O172*100,0),0)</f>
        <v>118.71611501816608</v>
      </c>
      <c r="Q173" s="50">
        <f t="shared" ref="Q173" si="641">IFERROR(IF(P172,Q172/P172*100,0),0)</f>
        <v>0</v>
      </c>
      <c r="R173" s="192" t="str">
        <f>IF(AO173="","",AO173)</f>
        <v/>
      </c>
      <c r="S173" s="192">
        <f t="shared" ref="S173" si="642">IF(R172,S172/R172*100,0)</f>
        <v>0</v>
      </c>
      <c r="T173" s="208"/>
      <c r="AD173" s="107">
        <v>109.41442514152699</v>
      </c>
      <c r="AE173" s="50">
        <v>120.78292845188507</v>
      </c>
      <c r="AF173" s="50">
        <v>106.59999058865905</v>
      </c>
      <c r="AG173" s="50">
        <v>104.69998624889998</v>
      </c>
      <c r="AH173" s="50">
        <v>105.0099580385303</v>
      </c>
      <c r="AI173" s="50">
        <v>104.09011659143086</v>
      </c>
      <c r="AJ173" s="50"/>
      <c r="AK173" s="107">
        <v>103.75026056703149</v>
      </c>
      <c r="AL173" s="50">
        <v>105.06677399473541</v>
      </c>
      <c r="AM173" s="50">
        <v>129.81321853888556</v>
      </c>
      <c r="AN173" s="50"/>
      <c r="AO173" s="192" t="s">
        <v>683</v>
      </c>
    </row>
    <row r="174" spans="1:41" ht="31.5">
      <c r="A174" s="11">
        <v>601610</v>
      </c>
      <c r="B174" s="11">
        <f t="shared" si="382"/>
        <v>630300200</v>
      </c>
      <c r="C174" s="11">
        <v>300200</v>
      </c>
      <c r="D174" s="148"/>
      <c r="E174" s="122" t="s">
        <v>103</v>
      </c>
      <c r="F174" s="100" t="s">
        <v>106</v>
      </c>
      <c r="G174" s="127">
        <f>IFERROR(G66*G120*12/1000,0)</f>
        <v>6162.3450000000003</v>
      </c>
      <c r="H174" s="127">
        <f t="shared" ref="H174:M174" si="643">IFERROR(H66*H120*12/1000,0)</f>
        <v>5349.8476799999999</v>
      </c>
      <c r="I174" s="127">
        <f t="shared" si="643"/>
        <v>5812.5312000000004</v>
      </c>
      <c r="J174" s="127">
        <f t="shared" si="643"/>
        <v>5965.3742400000001</v>
      </c>
      <c r="K174" s="127">
        <f t="shared" si="643"/>
        <v>6293.4696000000004</v>
      </c>
      <c r="L174" s="127">
        <f t="shared" si="643"/>
        <v>6689.9577599999993</v>
      </c>
      <c r="M174" s="127">
        <f t="shared" si="643"/>
        <v>7055.1792000000014</v>
      </c>
      <c r="N174" s="127">
        <f>IFERROR(N66*N120*3/1000,0)</f>
        <v>872.33904000000007</v>
      </c>
      <c r="O174" s="127">
        <f t="shared" ref="O174:Q174" si="644">IFERROR(O66*O120*3/1000,0)</f>
        <v>1136.9592000000002</v>
      </c>
      <c r="P174" s="127">
        <f t="shared" si="644"/>
        <v>1285.1387999999999</v>
      </c>
      <c r="Q174" s="127">
        <f t="shared" si="644"/>
        <v>0</v>
      </c>
      <c r="R174" s="191">
        <f>IF(R66="",0,IF(R120="",0,R66*R120*2/1000))</f>
        <v>0</v>
      </c>
      <c r="S174" s="191">
        <f>IF(S66="",0,IF(S120="",0,S66*S120*2/1000))</f>
        <v>0</v>
      </c>
      <c r="T174" s="219"/>
      <c r="AD174" s="127">
        <v>166794.13800000001</v>
      </c>
      <c r="AE174" s="127">
        <v>181003.17984</v>
      </c>
      <c r="AF174" s="127">
        <v>192768.37776</v>
      </c>
      <c r="AG174" s="127">
        <v>201828.49511999998</v>
      </c>
      <c r="AH174" s="127">
        <v>212929.05480000001</v>
      </c>
      <c r="AI174" s="127">
        <v>226343.57088000001</v>
      </c>
      <c r="AJ174" s="127"/>
      <c r="AK174" s="127">
        <v>29514.13752</v>
      </c>
      <c r="AL174" s="127">
        <v>38467.119599999998</v>
      </c>
      <c r="AM174" s="127">
        <v>48192.094440000001</v>
      </c>
      <c r="AN174" s="127"/>
      <c r="AO174" s="191" t="s">
        <v>683</v>
      </c>
    </row>
    <row r="175" spans="1:41" ht="15.75">
      <c r="A175" s="11">
        <v>601620</v>
      </c>
      <c r="B175" s="11">
        <f t="shared" si="382"/>
        <v>630301200</v>
      </c>
      <c r="C175" s="11">
        <v>301200</v>
      </c>
      <c r="D175" s="148"/>
      <c r="E175" s="22" t="s">
        <v>81</v>
      </c>
      <c r="F175" s="78" t="s">
        <v>613</v>
      </c>
      <c r="G175" s="107" t="s">
        <v>587</v>
      </c>
      <c r="H175" s="50">
        <f>IFERROR(IF(G174,H174/G174*100,0),0)</f>
        <v>86.815127682724665</v>
      </c>
      <c r="I175" s="50">
        <f t="shared" ref="I175" si="645">IFERROR(IF(H174,I174/H174*100,0),0)</f>
        <v>108.64853632617817</v>
      </c>
      <c r="J175" s="50">
        <f t="shared" ref="J175" si="646">IFERROR(IF(I174,J174/I174*100,0),0)</f>
        <v>102.62954356270811</v>
      </c>
      <c r="K175" s="50">
        <f t="shared" ref="K175" si="647">IFERROR(IF(J174,K174/J174*100,0),0)</f>
        <v>105.49999625840742</v>
      </c>
      <c r="L175" s="50">
        <f t="shared" ref="L175" si="648">IFERROR(IF(K174,L174/K174*100,0),0)</f>
        <v>106.29999325014614</v>
      </c>
      <c r="M175" s="50">
        <f t="shared" ref="M175" si="649">IFERROR(IF(L174,M174/L174*100,0),0)</f>
        <v>105.45924881893427</v>
      </c>
      <c r="N175" s="107" t="s">
        <v>587</v>
      </c>
      <c r="O175" s="50">
        <f>IFERROR(IF(N174,O174/N174*100,0),0)</f>
        <v>130.33455432649214</v>
      </c>
      <c r="P175" s="50">
        <f t="shared" ref="P175" si="650">IFERROR(IF(O174,P174/O174*100,0),0)</f>
        <v>113.0329742703168</v>
      </c>
      <c r="Q175" s="50">
        <f t="shared" ref="Q175" si="651">IFERROR(IF(P174,Q174/P174*100,0),0)</f>
        <v>0</v>
      </c>
      <c r="R175" s="192" t="str">
        <f>IF(AO175="","",AO175)</f>
        <v/>
      </c>
      <c r="S175" s="192">
        <f t="shared" ref="S175" si="652">IF(R174,S174/R174*100,0)</f>
        <v>0</v>
      </c>
      <c r="T175" s="208"/>
      <c r="AD175" s="107">
        <v>136.15402970828612</v>
      </c>
      <c r="AE175" s="50">
        <v>108.51890960340585</v>
      </c>
      <c r="AF175" s="50">
        <v>106.49999515500225</v>
      </c>
      <c r="AG175" s="50">
        <v>104.70000187026525</v>
      </c>
      <c r="AH175" s="50">
        <v>105.49999625840745</v>
      </c>
      <c r="AI175" s="50">
        <v>106.29999325014614</v>
      </c>
      <c r="AJ175" s="50"/>
      <c r="AK175" s="107">
        <v>100.08643060886379</v>
      </c>
      <c r="AL175" s="50">
        <v>130.33455432649214</v>
      </c>
      <c r="AM175" s="50">
        <v>125.28126602959897</v>
      </c>
      <c r="AN175" s="50"/>
      <c r="AO175" s="192" t="s">
        <v>683</v>
      </c>
    </row>
    <row r="176" spans="1:41" ht="15">
      <c r="A176" s="11">
        <v>601630</v>
      </c>
      <c r="B176" s="15"/>
    </row>
    <row r="177" spans="1:41" ht="15.75">
      <c r="A177" s="11">
        <v>601640</v>
      </c>
      <c r="B177" s="15"/>
      <c r="E177" s="28" t="s">
        <v>123</v>
      </c>
    </row>
    <row r="178" spans="1:41" ht="15">
      <c r="A178" s="11">
        <v>601650</v>
      </c>
      <c r="B178" s="15"/>
    </row>
    <row r="179" spans="1:41" ht="15.75" outlineLevel="1">
      <c r="A179" s="11">
        <v>601660</v>
      </c>
      <c r="B179" s="15"/>
      <c r="E179" s="28"/>
      <c r="F179" s="28"/>
      <c r="G179" s="61"/>
      <c r="H179" s="61"/>
      <c r="I179" s="61"/>
      <c r="J179" s="61"/>
      <c r="K179" s="61"/>
      <c r="L179" s="61"/>
      <c r="M179" s="28"/>
      <c r="N179" s="28"/>
      <c r="O179" s="62" t="s">
        <v>75</v>
      </c>
    </row>
    <row r="180" spans="1:41" ht="20.25" outlineLevel="1">
      <c r="A180" s="11">
        <v>601670</v>
      </c>
      <c r="B180" s="15"/>
      <c r="C180" s="15"/>
      <c r="D180" s="15"/>
      <c r="E180" s="274" t="s">
        <v>122</v>
      </c>
      <c r="F180" s="274"/>
      <c r="G180" s="274"/>
      <c r="H180" s="274"/>
      <c r="I180" s="274"/>
      <c r="J180" s="274"/>
      <c r="K180" s="274"/>
      <c r="L180" s="274"/>
      <c r="M180" s="274"/>
      <c r="N180" s="274"/>
      <c r="O180" s="274"/>
      <c r="P180" s="274"/>
      <c r="Q180" s="274"/>
      <c r="R180" s="187"/>
    </row>
    <row r="181" spans="1:41" ht="15.75" outlineLevel="1">
      <c r="A181" s="11">
        <v>601680</v>
      </c>
      <c r="B181" s="15"/>
      <c r="C181" s="15"/>
      <c r="D181" s="15"/>
      <c r="E181" s="28"/>
      <c r="F181" s="28"/>
      <c r="G181" s="61"/>
      <c r="H181" s="61"/>
      <c r="I181" s="61"/>
      <c r="J181" s="61"/>
      <c r="K181" s="61"/>
      <c r="L181" s="61"/>
      <c r="M181" s="61"/>
      <c r="N181" s="61"/>
      <c r="O181" s="61"/>
      <c r="P181" s="28"/>
      <c r="Q181" s="28"/>
      <c r="R181" s="28"/>
    </row>
    <row r="182" spans="1:41" ht="15.75" customHeight="1" outlineLevel="1">
      <c r="A182" s="11">
        <v>601690</v>
      </c>
      <c r="B182" s="244" t="s">
        <v>67</v>
      </c>
      <c r="C182" s="244" t="s">
        <v>68</v>
      </c>
      <c r="D182" s="138"/>
      <c r="E182" s="236" t="s">
        <v>0</v>
      </c>
      <c r="F182" s="238" t="s">
        <v>11</v>
      </c>
      <c r="G182" s="10">
        <v>2021</v>
      </c>
      <c r="H182" s="10">
        <v>2022</v>
      </c>
      <c r="I182" s="10">
        <v>2023</v>
      </c>
      <c r="J182" s="10">
        <v>2024</v>
      </c>
      <c r="K182" s="10">
        <v>2025</v>
      </c>
      <c r="L182" s="10">
        <v>2026</v>
      </c>
      <c r="M182" s="10">
        <v>2027</v>
      </c>
      <c r="N182" s="20">
        <v>2021</v>
      </c>
      <c r="O182" s="20">
        <v>2022</v>
      </c>
      <c r="P182" s="20">
        <v>2023</v>
      </c>
      <c r="Q182" s="20">
        <v>2024</v>
      </c>
      <c r="R182" s="20">
        <v>2023</v>
      </c>
      <c r="S182" s="20">
        <v>2024</v>
      </c>
      <c r="T182" s="221"/>
    </row>
    <row r="183" spans="1:41" ht="15.75" customHeight="1" outlineLevel="1">
      <c r="A183" s="11">
        <v>601700</v>
      </c>
      <c r="B183" s="245" t="s">
        <v>9</v>
      </c>
      <c r="C183" s="245" t="s">
        <v>9</v>
      </c>
      <c r="D183" s="139"/>
      <c r="E183" s="237"/>
      <c r="F183" s="239"/>
      <c r="G183" s="20" t="s">
        <v>1</v>
      </c>
      <c r="H183" s="20" t="s">
        <v>1</v>
      </c>
      <c r="I183" s="20" t="s">
        <v>1</v>
      </c>
      <c r="J183" s="20" t="s">
        <v>2</v>
      </c>
      <c r="K183" s="54" t="s">
        <v>3</v>
      </c>
      <c r="L183" s="54" t="s">
        <v>3</v>
      </c>
      <c r="M183" s="54" t="s">
        <v>3</v>
      </c>
      <c r="N183" s="20" t="s">
        <v>79</v>
      </c>
      <c r="O183" s="20" t="s">
        <v>79</v>
      </c>
      <c r="P183" s="20" t="s">
        <v>79</v>
      </c>
      <c r="Q183" s="20" t="s">
        <v>79</v>
      </c>
      <c r="R183" s="196" t="s">
        <v>675</v>
      </c>
      <c r="S183" s="196" t="s">
        <v>675</v>
      </c>
      <c r="T183" s="222"/>
      <c r="AC183" s="177"/>
    </row>
    <row r="184" spans="1:41" ht="39" customHeight="1" outlineLevel="1">
      <c r="A184" s="11">
        <v>601710</v>
      </c>
      <c r="B184" s="11">
        <f t="shared" ref="B184:B1188" si="653">VALUE(CONCATENATE($A$2,$C$4,C184))</f>
        <v>630400000</v>
      </c>
      <c r="C184" s="11">
        <v>400000</v>
      </c>
      <c r="D184" s="140"/>
      <c r="E184" s="106" t="s">
        <v>108</v>
      </c>
      <c r="F184" s="24" t="s">
        <v>109</v>
      </c>
      <c r="G184" s="126">
        <f t="shared" ref="G184:S184" si="654">ROUND(SUM(G186,G188,G190,G192,G194,G196,G198,G200,G202,G204,G206,G208,G210,G212,G214,G216,G218,G220,G222,G224,G226,G228,G230,G232,G234,G236,G238,G240,G242,G244,G246,G248,G250,G252,G254,G256,G258,G260,G262,G264,G266,G268,G270,G272,G274,G276,G278,G280,G282,G284,G286,G288,G290,G292,G294,G296,G298,G300,G302,G304,G306,G308,G310,G312,G314,G316,G318,G320,G322,G324,G326,G328,G330,G332,G334,G336,G338,G340,G342,G344,G346,G348,G350,G352,G354,G356,G358,G360,G362,G364,G366,G368,G370,G372,G374,G376,G378,G380,G382,G384,G386,G388,G390,G392,G394,G396,G398,G400,G402,G404,G406,G408,G410,G412,G414,G416,G418,G420,G422,G424,G426,G428,G430,G432,G434,G436,G438,G440,G442,G444,G446,G448,G450,G452,G454,G456,G458,G460,G462,G464,G466,G468,G470,G472,G474,G476,G478,G480,G482,G484,G486,G488,G490,G492,G494,G496,G498,G500,G502,G504),2)</f>
        <v>0</v>
      </c>
      <c r="H184" s="126">
        <f t="shared" si="654"/>
        <v>0</v>
      </c>
      <c r="I184" s="126">
        <f t="shared" si="654"/>
        <v>0</v>
      </c>
      <c r="J184" s="126">
        <f t="shared" si="654"/>
        <v>0</v>
      </c>
      <c r="K184" s="126">
        <f t="shared" si="654"/>
        <v>0</v>
      </c>
      <c r="L184" s="126">
        <f t="shared" si="654"/>
        <v>0</v>
      </c>
      <c r="M184" s="126">
        <f t="shared" si="654"/>
        <v>0</v>
      </c>
      <c r="N184" s="126">
        <f t="shared" si="654"/>
        <v>0</v>
      </c>
      <c r="O184" s="126">
        <f t="shared" si="654"/>
        <v>0</v>
      </c>
      <c r="P184" s="126">
        <f t="shared" si="654"/>
        <v>2</v>
      </c>
      <c r="Q184" s="126">
        <f t="shared" si="654"/>
        <v>0</v>
      </c>
      <c r="R184" s="126">
        <f t="shared" si="654"/>
        <v>0</v>
      </c>
      <c r="S184" s="126">
        <f t="shared" si="654"/>
        <v>0</v>
      </c>
      <c r="T184" s="213"/>
      <c r="U184" s="248" t="s">
        <v>615</v>
      </c>
      <c r="V184" s="248"/>
      <c r="W184" s="248"/>
      <c r="X184" s="248"/>
      <c r="AA184" s="177" t="s">
        <v>108</v>
      </c>
      <c r="AC184" s="177"/>
      <c r="AD184" s="126">
        <v>2119.5</v>
      </c>
      <c r="AE184" s="126">
        <v>2163</v>
      </c>
      <c r="AF184" s="126">
        <v>2205</v>
      </c>
      <c r="AG184" s="126">
        <v>2208</v>
      </c>
      <c r="AH184" s="126">
        <v>2211</v>
      </c>
      <c r="AI184" s="126">
        <v>2214</v>
      </c>
      <c r="AJ184" s="126"/>
      <c r="AK184" s="126">
        <v>2081</v>
      </c>
      <c r="AL184" s="126">
        <v>2099</v>
      </c>
      <c r="AM184" s="126">
        <v>2204</v>
      </c>
      <c r="AN184" s="126"/>
      <c r="AO184" s="126" t="s">
        <v>683</v>
      </c>
    </row>
    <row r="185" spans="1:41" ht="15.75" outlineLevel="1">
      <c r="A185" s="11">
        <v>601720</v>
      </c>
      <c r="B185" s="11">
        <f t="shared" si="653"/>
        <v>630400010</v>
      </c>
      <c r="C185" s="11">
        <v>400010</v>
      </c>
      <c r="D185" s="140"/>
      <c r="E185" s="55" t="s">
        <v>110</v>
      </c>
      <c r="F185" s="78" t="s">
        <v>613</v>
      </c>
      <c r="G185" s="107" t="s">
        <v>587</v>
      </c>
      <c r="H185" s="50">
        <f>IFERROR(IF(G184,H184/G184*100,0),0)</f>
        <v>0</v>
      </c>
      <c r="I185" s="50">
        <f t="shared" ref="I185" si="655">IFERROR(IF(H184,I184/H184*100,0),0)</f>
        <v>0</v>
      </c>
      <c r="J185" s="50">
        <f t="shared" ref="J185" si="656">IFERROR(IF(I184,J184/I184*100,0),0)</f>
        <v>0</v>
      </c>
      <c r="K185" s="50">
        <f t="shared" ref="K185" si="657">IFERROR(IF(J184,K184/J184*100,0),0)</f>
        <v>0</v>
      </c>
      <c r="L185" s="50">
        <f t="shared" ref="L185" si="658">IFERROR(IF(K184,L184/K184*100,0),0)</f>
        <v>0</v>
      </c>
      <c r="M185" s="50">
        <f t="shared" ref="M185" si="659">IFERROR(IF(L184,M184/L184*100,0),0)</f>
        <v>0</v>
      </c>
      <c r="N185" s="107" t="s">
        <v>587</v>
      </c>
      <c r="O185" s="50">
        <f>IFERROR(IF(N184,O184/N184*100,0),0)</f>
        <v>0</v>
      </c>
      <c r="P185" s="50">
        <f t="shared" ref="P185" si="660">IFERROR(IF(O184,P184/O184*100,0),0)</f>
        <v>0</v>
      </c>
      <c r="Q185" s="50">
        <f>IFERROR(IF(P184,Q184/P184*100,0),0)</f>
        <v>0</v>
      </c>
      <c r="R185" s="50"/>
      <c r="S185" s="50">
        <f>IFERROR(IF(R184,S184/R184*100,0),0)</f>
        <v>0</v>
      </c>
      <c r="T185" s="215"/>
      <c r="U185" s="248"/>
      <c r="V185" s="248"/>
      <c r="W185" s="248"/>
      <c r="X185" s="248"/>
      <c r="AA185" s="177" t="s">
        <v>110</v>
      </c>
      <c r="AC185" s="177"/>
      <c r="AD185" s="107">
        <v>101.41148325358851</v>
      </c>
      <c r="AE185" s="50">
        <v>102.05237084217976</v>
      </c>
      <c r="AF185" s="50">
        <v>101.94174757281553</v>
      </c>
      <c r="AG185" s="50">
        <v>100.13605442176872</v>
      </c>
      <c r="AH185" s="50">
        <v>100.13586956521738</v>
      </c>
      <c r="AI185" s="50">
        <v>100.13568521031209</v>
      </c>
      <c r="AJ185" s="50"/>
      <c r="AK185" s="107">
        <v>100.38591413410516</v>
      </c>
      <c r="AL185" s="50">
        <v>100.86496876501683</v>
      </c>
      <c r="AM185" s="50">
        <v>105.00238208670795</v>
      </c>
      <c r="AN185" s="50"/>
      <c r="AO185" s="50" t="s">
        <v>683</v>
      </c>
    </row>
    <row r="186" spans="1:41" ht="15.75" outlineLevel="1">
      <c r="A186" s="11">
        <v>601730</v>
      </c>
      <c r="B186" s="11">
        <f t="shared" si="653"/>
        <v>630400020</v>
      </c>
      <c r="C186" s="11">
        <v>400020</v>
      </c>
      <c r="D186" s="140"/>
      <c r="E186" s="125" t="s">
        <v>807</v>
      </c>
      <c r="F186" s="24" t="s">
        <v>109</v>
      </c>
      <c r="G186" s="125">
        <v>0</v>
      </c>
      <c r="H186" s="125">
        <v>0</v>
      </c>
      <c r="I186" s="125">
        <v>0</v>
      </c>
      <c r="J186" s="125">
        <v>0</v>
      </c>
      <c r="K186" s="125">
        <v>0</v>
      </c>
      <c r="L186" s="125">
        <v>0</v>
      </c>
      <c r="M186" s="125">
        <v>0</v>
      </c>
      <c r="N186" s="125">
        <v>0</v>
      </c>
      <c r="O186" s="125">
        <v>0</v>
      </c>
      <c r="P186" s="125">
        <v>0</v>
      </c>
      <c r="Q186" s="125"/>
      <c r="R186" s="125" t="str">
        <f>IF(AO186="","",AO186)</f>
        <v/>
      </c>
      <c r="S186" s="125"/>
      <c r="T186" s="211"/>
      <c r="U186" s="248"/>
      <c r="V186" s="248"/>
      <c r="W186" s="248"/>
      <c r="X186" s="248"/>
      <c r="AA186" s="177" t="s">
        <v>676</v>
      </c>
      <c r="AB186" s="177"/>
      <c r="AC186" s="177"/>
      <c r="AD186" s="125">
        <v>1017</v>
      </c>
      <c r="AE186" s="125">
        <v>1017</v>
      </c>
      <c r="AF186" s="125">
        <v>1017</v>
      </c>
      <c r="AG186" s="125">
        <v>1017</v>
      </c>
      <c r="AH186" s="125">
        <v>1017</v>
      </c>
      <c r="AI186" s="125">
        <v>1017</v>
      </c>
      <c r="AJ186" s="125"/>
      <c r="AK186" s="125">
        <v>1010</v>
      </c>
      <c r="AL186" s="125">
        <v>1017</v>
      </c>
      <c r="AM186" s="125">
        <v>1017</v>
      </c>
      <c r="AN186" s="125"/>
      <c r="AO186" s="125" t="s">
        <v>683</v>
      </c>
    </row>
    <row r="187" spans="1:41" ht="18.75" outlineLevel="1">
      <c r="A187" s="11">
        <v>601740</v>
      </c>
      <c r="B187" s="11">
        <f t="shared" si="653"/>
        <v>630400030</v>
      </c>
      <c r="C187" s="11">
        <v>400030</v>
      </c>
      <c r="D187" s="140"/>
      <c r="E187" s="55" t="s">
        <v>110</v>
      </c>
      <c r="F187" s="78" t="s">
        <v>613</v>
      </c>
      <c r="G187" s="107" t="s">
        <v>587</v>
      </c>
      <c r="H187" s="50">
        <f>IFERROR(IF(G186,H186/G186*100,0),0)</f>
        <v>0</v>
      </c>
      <c r="I187" s="50">
        <f t="shared" ref="I187" si="661">IFERROR(IF(H186,I186/H186*100,0),0)</f>
        <v>0</v>
      </c>
      <c r="J187" s="50">
        <f t="shared" ref="J187" si="662">IFERROR(IF(I186,J186/I186*100,0),0)</f>
        <v>0</v>
      </c>
      <c r="K187" s="50">
        <f t="shared" ref="K187" si="663">IFERROR(IF(J186,K186/J186*100,0),0)</f>
        <v>0</v>
      </c>
      <c r="L187" s="50">
        <f t="shared" ref="L187" si="664">IFERROR(IF(K186,L186/K186*100,0),0)</f>
        <v>0</v>
      </c>
      <c r="M187" s="50">
        <f t="shared" ref="M187" si="665">IFERROR(IF(L186,M186/L186*100,0),0)</f>
        <v>0</v>
      </c>
      <c r="N187" s="107" t="s">
        <v>587</v>
      </c>
      <c r="O187" s="50">
        <f>IFERROR(IF(N186,O186/N186*100,0),0)</f>
        <v>0</v>
      </c>
      <c r="P187" s="50">
        <f t="shared" ref="P187" si="666">IFERROR(IF(O186,P186/O186*100,0),0)</f>
        <v>0</v>
      </c>
      <c r="Q187" s="50">
        <f t="shared" ref="Q187" si="667">IFERROR(IF(P186,Q186/P186*100,0),0)</f>
        <v>0</v>
      </c>
      <c r="R187" s="192" t="str">
        <f>IF(AO187="","",AO187)</f>
        <v/>
      </c>
      <c r="S187" s="50">
        <f>IFERROR(IF(R186,S186/R186*100,0),0)</f>
        <v>0</v>
      </c>
      <c r="T187" s="215"/>
      <c r="U187" s="169"/>
      <c r="AA187" s="177" t="s">
        <v>110</v>
      </c>
      <c r="AB187" s="177"/>
      <c r="AC187" s="177"/>
      <c r="AD187" s="107">
        <v>100.6930693069307</v>
      </c>
      <c r="AE187" s="50">
        <v>100</v>
      </c>
      <c r="AF187" s="50">
        <v>100</v>
      </c>
      <c r="AG187" s="50">
        <v>100</v>
      </c>
      <c r="AH187" s="50">
        <v>100</v>
      </c>
      <c r="AI187" s="50">
        <v>100</v>
      </c>
      <c r="AJ187" s="50"/>
      <c r="AK187" s="107">
        <v>100</v>
      </c>
      <c r="AL187" s="50">
        <v>100.6930693069307</v>
      </c>
      <c r="AM187" s="50">
        <v>100</v>
      </c>
      <c r="AN187" s="50"/>
      <c r="AO187" s="192" t="s">
        <v>683</v>
      </c>
    </row>
    <row r="188" spans="1:41" ht="18.75" outlineLevel="1">
      <c r="A188" s="11">
        <v>601750</v>
      </c>
      <c r="B188" s="11">
        <f t="shared" si="653"/>
        <v>630400040</v>
      </c>
      <c r="C188" s="11">
        <v>400040</v>
      </c>
      <c r="D188" s="140"/>
      <c r="E188" s="125" t="s">
        <v>808</v>
      </c>
      <c r="F188" s="24" t="s">
        <v>109</v>
      </c>
      <c r="G188" s="125">
        <v>0</v>
      </c>
      <c r="H188" s="125">
        <v>0</v>
      </c>
      <c r="I188" s="125">
        <v>0</v>
      </c>
      <c r="J188" s="125">
        <v>0</v>
      </c>
      <c r="K188" s="125">
        <v>0</v>
      </c>
      <c r="L188" s="125">
        <v>0</v>
      </c>
      <c r="M188" s="125">
        <v>0</v>
      </c>
      <c r="N188" s="125">
        <v>0</v>
      </c>
      <c r="O188" s="125">
        <v>0</v>
      </c>
      <c r="P188" s="125">
        <v>0</v>
      </c>
      <c r="Q188" s="125"/>
      <c r="R188" s="125" t="str">
        <f t="shared" ref="R188:R251" si="668">IF(AO188="","",AO188)</f>
        <v/>
      </c>
      <c r="S188" s="125"/>
      <c r="T188" s="211"/>
      <c r="U188" s="169"/>
      <c r="AA188" s="177" t="s">
        <v>677</v>
      </c>
      <c r="AD188" s="125">
        <v>221</v>
      </c>
      <c r="AE188" s="125">
        <v>258</v>
      </c>
      <c r="AF188" s="125">
        <v>300</v>
      </c>
      <c r="AG188" s="125">
        <v>303</v>
      </c>
      <c r="AH188" s="125">
        <v>306</v>
      </c>
      <c r="AI188" s="125">
        <v>309</v>
      </c>
      <c r="AJ188" s="125"/>
      <c r="AK188" s="125">
        <v>150</v>
      </c>
      <c r="AL188" s="125">
        <v>155</v>
      </c>
      <c r="AM188" s="125">
        <v>300</v>
      </c>
      <c r="AN188" s="125"/>
      <c r="AO188" s="125" t="s">
        <v>683</v>
      </c>
    </row>
    <row r="189" spans="1:41" ht="18.75" outlineLevel="1">
      <c r="A189" s="11">
        <v>601760</v>
      </c>
      <c r="B189" s="11">
        <f t="shared" si="653"/>
        <v>630400050</v>
      </c>
      <c r="C189" s="11">
        <v>400050</v>
      </c>
      <c r="D189" s="140"/>
      <c r="E189" s="55" t="s">
        <v>110</v>
      </c>
      <c r="F189" s="78" t="s">
        <v>613</v>
      </c>
      <c r="G189" s="107" t="s">
        <v>587</v>
      </c>
      <c r="H189" s="50">
        <f>IFERROR(IF(G188,H188/G188*100,0),0)</f>
        <v>0</v>
      </c>
      <c r="I189" s="50">
        <f t="shared" ref="I189" si="669">IFERROR(IF(H188,I188/H188*100,0),0)</f>
        <v>0</v>
      </c>
      <c r="J189" s="50">
        <f t="shared" ref="J189" si="670">IFERROR(IF(I188,J188/I188*100,0),0)</f>
        <v>0</v>
      </c>
      <c r="K189" s="50">
        <f t="shared" ref="K189" si="671">IFERROR(IF(J188,K188/J188*100,0),0)</f>
        <v>0</v>
      </c>
      <c r="L189" s="50">
        <f t="shared" ref="L189" si="672">IFERROR(IF(K188,L188/K188*100,0),0)</f>
        <v>0</v>
      </c>
      <c r="M189" s="50">
        <f t="shared" ref="M189" si="673">IFERROR(IF(L188,M188/L188*100,0),0)</f>
        <v>0</v>
      </c>
      <c r="N189" s="107" t="s">
        <v>587</v>
      </c>
      <c r="O189" s="50">
        <f>IFERROR(IF(N188,O188/N188*100,0),0)</f>
        <v>0</v>
      </c>
      <c r="P189" s="50">
        <f t="shared" ref="P189" si="674">IFERROR(IF(O188,P188/O188*100,0),0)</f>
        <v>0</v>
      </c>
      <c r="Q189" s="50">
        <f t="shared" ref="Q189:S189" si="675">IFERROR(IF(P188,Q188/P188*100,0),0)</f>
        <v>0</v>
      </c>
      <c r="R189" s="192" t="str">
        <f t="shared" si="668"/>
        <v/>
      </c>
      <c r="S189" s="50">
        <f t="shared" si="675"/>
        <v>0</v>
      </c>
      <c r="T189" s="215"/>
      <c r="U189" s="169"/>
      <c r="AA189" s="177" t="s">
        <v>110</v>
      </c>
      <c r="AD189" s="107">
        <v>147.33333333333334</v>
      </c>
      <c r="AE189" s="50">
        <v>116.74208144796381</v>
      </c>
      <c r="AF189" s="50">
        <v>116.27906976744187</v>
      </c>
      <c r="AG189" s="50">
        <v>101</v>
      </c>
      <c r="AH189" s="50">
        <v>100.99009900990099</v>
      </c>
      <c r="AI189" s="50">
        <v>100.98039215686273</v>
      </c>
      <c r="AJ189" s="50"/>
      <c r="AK189" s="107">
        <v>101.35135135135135</v>
      </c>
      <c r="AL189" s="50">
        <v>103.33333333333334</v>
      </c>
      <c r="AM189" s="50">
        <v>193.54838709677421</v>
      </c>
      <c r="AN189" s="50"/>
      <c r="AO189" s="192" t="s">
        <v>683</v>
      </c>
    </row>
    <row r="190" spans="1:41" ht="18.75" outlineLevel="1">
      <c r="A190" s="11">
        <v>601770</v>
      </c>
      <c r="B190" s="11">
        <f t="shared" si="653"/>
        <v>630400060</v>
      </c>
      <c r="C190" s="11">
        <v>400060</v>
      </c>
      <c r="D190" s="140"/>
      <c r="E190" s="125" t="s">
        <v>809</v>
      </c>
      <c r="F190" s="157" t="s">
        <v>109</v>
      </c>
      <c r="G190" s="125">
        <v>0</v>
      </c>
      <c r="H190" s="125">
        <v>0</v>
      </c>
      <c r="I190" s="125">
        <v>0</v>
      </c>
      <c r="J190" s="125">
        <v>0</v>
      </c>
      <c r="K190" s="125">
        <v>0</v>
      </c>
      <c r="L190" s="125">
        <v>0</v>
      </c>
      <c r="M190" s="125">
        <v>0</v>
      </c>
      <c r="N190" s="125">
        <v>0</v>
      </c>
      <c r="O190" s="125">
        <v>0</v>
      </c>
      <c r="P190" s="125">
        <v>0</v>
      </c>
      <c r="Q190" s="125"/>
      <c r="R190" s="125" t="str">
        <f t="shared" si="668"/>
        <v/>
      </c>
      <c r="S190" s="125"/>
      <c r="T190" s="211"/>
      <c r="U190" s="170"/>
      <c r="AA190" s="177" t="s">
        <v>678</v>
      </c>
      <c r="AD190" s="125">
        <v>190</v>
      </c>
      <c r="AE190" s="125">
        <v>190</v>
      </c>
      <c r="AF190" s="125">
        <v>190</v>
      </c>
      <c r="AG190" s="125">
        <v>190</v>
      </c>
      <c r="AH190" s="125">
        <v>190</v>
      </c>
      <c r="AI190" s="125">
        <v>190</v>
      </c>
      <c r="AJ190" s="125"/>
      <c r="AK190" s="125">
        <v>189</v>
      </c>
      <c r="AL190" s="125">
        <v>190</v>
      </c>
      <c r="AM190" s="125">
        <v>190</v>
      </c>
      <c r="AN190" s="125"/>
      <c r="AO190" s="125" t="s">
        <v>683</v>
      </c>
    </row>
    <row r="191" spans="1:41" ht="18.75" outlineLevel="1">
      <c r="A191" s="11">
        <v>601780</v>
      </c>
      <c r="B191" s="11">
        <f t="shared" si="653"/>
        <v>630400070</v>
      </c>
      <c r="C191" s="11">
        <v>400070</v>
      </c>
      <c r="D191" s="140"/>
      <c r="E191" s="55" t="s">
        <v>110</v>
      </c>
      <c r="F191" s="78" t="s">
        <v>613</v>
      </c>
      <c r="G191" s="107" t="s">
        <v>587</v>
      </c>
      <c r="H191" s="50">
        <f>IFERROR(IF(G190,H190/G190*100,0),0)</f>
        <v>0</v>
      </c>
      <c r="I191" s="50">
        <f t="shared" ref="I191" si="676">IFERROR(IF(H190,I190/H190*100,0),0)</f>
        <v>0</v>
      </c>
      <c r="J191" s="50">
        <f t="shared" ref="J191" si="677">IFERROR(IF(I190,J190/I190*100,0),0)</f>
        <v>0</v>
      </c>
      <c r="K191" s="50">
        <f t="shared" ref="K191" si="678">IFERROR(IF(J190,K190/J190*100,0),0)</f>
        <v>0</v>
      </c>
      <c r="L191" s="50">
        <f t="shared" ref="L191" si="679">IFERROR(IF(K190,L190/K190*100,0),0)</f>
        <v>0</v>
      </c>
      <c r="M191" s="50">
        <f t="shared" ref="M191" si="680">IFERROR(IF(L190,M190/L190*100,0),0)</f>
        <v>0</v>
      </c>
      <c r="N191" s="107" t="s">
        <v>587</v>
      </c>
      <c r="O191" s="50">
        <f>IFERROR(IF(N190,O190/N190*100,0),0)</f>
        <v>0</v>
      </c>
      <c r="P191" s="50">
        <f t="shared" ref="P191" si="681">IFERROR(IF(O190,P190/O190*100,0),0)</f>
        <v>0</v>
      </c>
      <c r="Q191" s="50">
        <f t="shared" ref="Q191:S191" si="682">IFERROR(IF(P190,Q190/P190*100,0),0)</f>
        <v>0</v>
      </c>
      <c r="R191" s="192" t="str">
        <f t="shared" si="668"/>
        <v/>
      </c>
      <c r="S191" s="50">
        <f t="shared" si="682"/>
        <v>0</v>
      </c>
      <c r="T191" s="215"/>
      <c r="U191" s="169"/>
      <c r="AA191" s="177" t="s">
        <v>110</v>
      </c>
      <c r="AD191" s="107">
        <v>100.52910052910053</v>
      </c>
      <c r="AE191" s="50">
        <v>100</v>
      </c>
      <c r="AF191" s="50">
        <v>100</v>
      </c>
      <c r="AG191" s="50">
        <v>100</v>
      </c>
      <c r="AH191" s="50">
        <v>100</v>
      </c>
      <c r="AI191" s="50">
        <v>100</v>
      </c>
      <c r="AJ191" s="50"/>
      <c r="AK191" s="107">
        <v>113.85542168674698</v>
      </c>
      <c r="AL191" s="50">
        <v>100.52910052910053</v>
      </c>
      <c r="AM191" s="50">
        <v>100</v>
      </c>
      <c r="AN191" s="50"/>
      <c r="AO191" s="192" t="s">
        <v>683</v>
      </c>
    </row>
    <row r="192" spans="1:41" ht="18.75" outlineLevel="1">
      <c r="A192" s="11">
        <v>601790</v>
      </c>
      <c r="B192" s="11">
        <f t="shared" si="653"/>
        <v>630400080</v>
      </c>
      <c r="C192" s="11">
        <v>400080</v>
      </c>
      <c r="D192" s="140"/>
      <c r="E192" s="125" t="s">
        <v>810</v>
      </c>
      <c r="F192" s="157" t="s">
        <v>109</v>
      </c>
      <c r="G192" s="125">
        <v>0</v>
      </c>
      <c r="H192" s="125">
        <v>0</v>
      </c>
      <c r="I192" s="125">
        <v>0</v>
      </c>
      <c r="J192" s="125">
        <v>0</v>
      </c>
      <c r="K192" s="125">
        <v>0</v>
      </c>
      <c r="L192" s="125">
        <v>0</v>
      </c>
      <c r="M192" s="125">
        <v>0</v>
      </c>
      <c r="N192" s="125">
        <v>0</v>
      </c>
      <c r="O192" s="125">
        <v>0</v>
      </c>
      <c r="P192" s="125">
        <v>0</v>
      </c>
      <c r="Q192" s="125"/>
      <c r="R192" s="125" t="str">
        <f t="shared" si="668"/>
        <v/>
      </c>
      <c r="S192" s="125"/>
      <c r="T192" s="211"/>
      <c r="U192" s="169"/>
      <c r="AA192" s="177" t="s">
        <v>679</v>
      </c>
      <c r="AD192" s="125">
        <v>220</v>
      </c>
      <c r="AE192" s="125">
        <v>207</v>
      </c>
      <c r="AF192" s="125">
        <v>207</v>
      </c>
      <c r="AG192" s="125">
        <v>207</v>
      </c>
      <c r="AH192" s="125">
        <v>207</v>
      </c>
      <c r="AI192" s="125">
        <v>207</v>
      </c>
      <c r="AJ192" s="125"/>
      <c r="AK192" s="125">
        <v>267</v>
      </c>
      <c r="AL192" s="125">
        <v>267</v>
      </c>
      <c r="AM192" s="125">
        <v>206</v>
      </c>
      <c r="AN192" s="125"/>
      <c r="AO192" s="125" t="s">
        <v>683</v>
      </c>
    </row>
    <row r="193" spans="1:41" ht="18.75" outlineLevel="1">
      <c r="A193" s="11">
        <v>601800</v>
      </c>
      <c r="B193" s="11">
        <f t="shared" si="653"/>
        <v>630400090</v>
      </c>
      <c r="C193" s="11">
        <v>400090</v>
      </c>
      <c r="D193" s="140"/>
      <c r="E193" s="55" t="s">
        <v>110</v>
      </c>
      <c r="F193" s="78" t="s">
        <v>613</v>
      </c>
      <c r="G193" s="107" t="s">
        <v>587</v>
      </c>
      <c r="H193" s="50">
        <f>IFERROR(IF(G192,H192/G192*100,0),0)</f>
        <v>0</v>
      </c>
      <c r="I193" s="50">
        <f t="shared" ref="I193" si="683">IFERROR(IF(H192,I192/H192*100,0),0)</f>
        <v>0</v>
      </c>
      <c r="J193" s="50">
        <f t="shared" ref="J193" si="684">IFERROR(IF(I192,J192/I192*100,0),0)</f>
        <v>0</v>
      </c>
      <c r="K193" s="50">
        <f t="shared" ref="K193" si="685">IFERROR(IF(J192,K192/J192*100,0),0)</f>
        <v>0</v>
      </c>
      <c r="L193" s="50">
        <f t="shared" ref="L193" si="686">IFERROR(IF(K192,L192/K192*100,0),0)</f>
        <v>0</v>
      </c>
      <c r="M193" s="50">
        <f t="shared" ref="M193" si="687">IFERROR(IF(L192,M192/L192*100,0),0)</f>
        <v>0</v>
      </c>
      <c r="N193" s="107" t="s">
        <v>587</v>
      </c>
      <c r="O193" s="50">
        <f>IFERROR(IF(N192,O192/N192*100,0),0)</f>
        <v>0</v>
      </c>
      <c r="P193" s="50">
        <f t="shared" ref="P193" si="688">IFERROR(IF(O192,P192/O192*100,0),0)</f>
        <v>0</v>
      </c>
      <c r="Q193" s="50">
        <f t="shared" ref="Q193:S193" si="689">IFERROR(IF(P192,Q192/P192*100,0),0)</f>
        <v>0</v>
      </c>
      <c r="R193" s="192" t="str">
        <f t="shared" si="668"/>
        <v/>
      </c>
      <c r="S193" s="50">
        <f t="shared" si="689"/>
        <v>0</v>
      </c>
      <c r="T193" s="215"/>
      <c r="U193" s="169"/>
      <c r="AA193" s="177" t="s">
        <v>110</v>
      </c>
      <c r="AD193" s="107">
        <v>79.710144927536234</v>
      </c>
      <c r="AE193" s="50">
        <v>94.090909090909093</v>
      </c>
      <c r="AF193" s="50">
        <v>100</v>
      </c>
      <c r="AG193" s="50">
        <v>100</v>
      </c>
      <c r="AH193" s="50">
        <v>100</v>
      </c>
      <c r="AI193" s="50">
        <v>100</v>
      </c>
      <c r="AJ193" s="50"/>
      <c r="AK193" s="107">
        <v>94.346289752650179</v>
      </c>
      <c r="AL193" s="50">
        <v>100</v>
      </c>
      <c r="AM193" s="50">
        <v>77.153558052434462</v>
      </c>
      <c r="AN193" s="50"/>
      <c r="AO193" s="192" t="s">
        <v>683</v>
      </c>
    </row>
    <row r="194" spans="1:41" ht="18.75" outlineLevel="1">
      <c r="A194" s="11">
        <v>601810</v>
      </c>
      <c r="B194" s="11">
        <f t="shared" si="653"/>
        <v>630400100</v>
      </c>
      <c r="C194" s="11">
        <v>400100</v>
      </c>
      <c r="D194" s="140"/>
      <c r="E194" s="125" t="s">
        <v>811</v>
      </c>
      <c r="F194" s="157" t="s">
        <v>109</v>
      </c>
      <c r="G194" s="125">
        <v>0</v>
      </c>
      <c r="H194" s="125">
        <v>0</v>
      </c>
      <c r="I194" s="125">
        <v>0</v>
      </c>
      <c r="J194" s="125">
        <v>0</v>
      </c>
      <c r="K194" s="125">
        <v>0</v>
      </c>
      <c r="L194" s="125">
        <v>0</v>
      </c>
      <c r="M194" s="125">
        <v>0</v>
      </c>
      <c r="N194" s="125">
        <v>0</v>
      </c>
      <c r="O194" s="125">
        <v>0</v>
      </c>
      <c r="P194" s="125">
        <v>0</v>
      </c>
      <c r="Q194" s="125"/>
      <c r="R194" s="125" t="str">
        <f t="shared" si="668"/>
        <v/>
      </c>
      <c r="S194" s="125"/>
      <c r="T194" s="211"/>
      <c r="U194" s="169"/>
      <c r="AA194" s="177" t="s">
        <v>680</v>
      </c>
      <c r="AD194" s="125">
        <v>465</v>
      </c>
      <c r="AE194" s="125">
        <v>465</v>
      </c>
      <c r="AF194" s="125">
        <v>465</v>
      </c>
      <c r="AG194" s="125">
        <v>465</v>
      </c>
      <c r="AH194" s="125">
        <v>465</v>
      </c>
      <c r="AI194" s="125">
        <v>465</v>
      </c>
      <c r="AJ194" s="125"/>
      <c r="AK194" s="125">
        <v>465</v>
      </c>
      <c r="AL194" s="125">
        <v>465</v>
      </c>
      <c r="AM194" s="125">
        <v>465</v>
      </c>
      <c r="AN194" s="125"/>
      <c r="AO194" s="125" t="s">
        <v>683</v>
      </c>
    </row>
    <row r="195" spans="1:41" ht="18.75" outlineLevel="1">
      <c r="A195" s="11">
        <v>601820</v>
      </c>
      <c r="B195" s="11">
        <f t="shared" si="653"/>
        <v>630400110</v>
      </c>
      <c r="C195" s="11">
        <v>400110</v>
      </c>
      <c r="D195" s="140"/>
      <c r="E195" s="55" t="s">
        <v>110</v>
      </c>
      <c r="F195" s="78" t="s">
        <v>613</v>
      </c>
      <c r="G195" s="107" t="s">
        <v>587</v>
      </c>
      <c r="H195" s="50">
        <f>IFERROR(IF(G194,H194/G194*100,0),0)</f>
        <v>0</v>
      </c>
      <c r="I195" s="50">
        <f t="shared" ref="I195" si="690">IFERROR(IF(H194,I194/H194*100,0),0)</f>
        <v>0</v>
      </c>
      <c r="J195" s="50">
        <f t="shared" ref="J195" si="691">IFERROR(IF(I194,J194/I194*100,0),0)</f>
        <v>0</v>
      </c>
      <c r="K195" s="50">
        <f t="shared" ref="K195" si="692">IFERROR(IF(J194,K194/J194*100,0),0)</f>
        <v>0</v>
      </c>
      <c r="L195" s="50">
        <f t="shared" ref="L195" si="693">IFERROR(IF(K194,L194/K194*100,0),0)</f>
        <v>0</v>
      </c>
      <c r="M195" s="50">
        <f t="shared" ref="M195" si="694">IFERROR(IF(L194,M194/L194*100,0),0)</f>
        <v>0</v>
      </c>
      <c r="N195" s="107" t="s">
        <v>587</v>
      </c>
      <c r="O195" s="50">
        <f>IFERROR(IF(N194,O194/N194*100,0),0)</f>
        <v>0</v>
      </c>
      <c r="P195" s="50">
        <f t="shared" ref="P195" si="695">IFERROR(IF(O194,P194/O194*100,0),0)</f>
        <v>0</v>
      </c>
      <c r="Q195" s="50">
        <f t="shared" ref="Q195:S195" si="696">IFERROR(IF(P194,Q194/P194*100,0),0)</f>
        <v>0</v>
      </c>
      <c r="R195" s="192" t="str">
        <f t="shared" si="668"/>
        <v/>
      </c>
      <c r="S195" s="50">
        <f t="shared" si="696"/>
        <v>0</v>
      </c>
      <c r="T195" s="215"/>
      <c r="U195" s="169"/>
      <c r="AA195" s="177" t="s">
        <v>110</v>
      </c>
      <c r="AD195" s="107">
        <v>100</v>
      </c>
      <c r="AE195" s="50">
        <v>100</v>
      </c>
      <c r="AF195" s="50">
        <v>100</v>
      </c>
      <c r="AG195" s="50">
        <v>100</v>
      </c>
      <c r="AH195" s="50">
        <v>100</v>
      </c>
      <c r="AI195" s="50">
        <v>100</v>
      </c>
      <c r="AJ195" s="50"/>
      <c r="AK195" s="107">
        <v>99.785407725321889</v>
      </c>
      <c r="AL195" s="50">
        <v>100</v>
      </c>
      <c r="AM195" s="50">
        <v>100</v>
      </c>
      <c r="AN195" s="50"/>
      <c r="AO195" s="192" t="s">
        <v>683</v>
      </c>
    </row>
    <row r="196" spans="1:41" ht="18.75" outlineLevel="1">
      <c r="A196" s="11">
        <v>601830</v>
      </c>
      <c r="B196" s="11">
        <f t="shared" si="653"/>
        <v>630400120</v>
      </c>
      <c r="C196" s="11">
        <v>400120</v>
      </c>
      <c r="D196" s="140"/>
      <c r="E196" s="125" t="s">
        <v>812</v>
      </c>
      <c r="F196" s="157" t="s">
        <v>109</v>
      </c>
      <c r="G196" s="125">
        <v>0</v>
      </c>
      <c r="H196" s="125">
        <v>0</v>
      </c>
      <c r="I196" s="125">
        <v>0</v>
      </c>
      <c r="J196" s="125">
        <v>0</v>
      </c>
      <c r="K196" s="125">
        <v>0</v>
      </c>
      <c r="L196" s="125">
        <v>0</v>
      </c>
      <c r="M196" s="125">
        <v>0</v>
      </c>
      <c r="N196" s="125">
        <v>0</v>
      </c>
      <c r="O196" s="125">
        <v>0</v>
      </c>
      <c r="P196" s="125">
        <v>0</v>
      </c>
      <c r="Q196" s="125"/>
      <c r="R196" s="125" t="str">
        <f t="shared" si="668"/>
        <v/>
      </c>
      <c r="S196" s="125"/>
      <c r="T196" s="211"/>
      <c r="U196" s="169"/>
      <c r="AA196" s="177" t="s">
        <v>681</v>
      </c>
      <c r="AD196" s="125">
        <v>5</v>
      </c>
      <c r="AE196" s="125">
        <v>24</v>
      </c>
      <c r="AF196" s="125">
        <v>24</v>
      </c>
      <c r="AG196" s="125">
        <v>24</v>
      </c>
      <c r="AH196" s="125">
        <v>24</v>
      </c>
      <c r="AI196" s="125">
        <v>24</v>
      </c>
      <c r="AJ196" s="125"/>
      <c r="AK196" s="125" t="s">
        <v>683</v>
      </c>
      <c r="AL196" s="125">
        <v>5</v>
      </c>
      <c r="AM196" s="125">
        <v>24</v>
      </c>
      <c r="AN196" s="125"/>
      <c r="AO196" s="125" t="s">
        <v>683</v>
      </c>
    </row>
    <row r="197" spans="1:41" ht="18.75" outlineLevel="1">
      <c r="A197" s="11">
        <v>601840</v>
      </c>
      <c r="B197" s="11">
        <f t="shared" si="653"/>
        <v>630400130</v>
      </c>
      <c r="C197" s="11">
        <v>400130</v>
      </c>
      <c r="D197" s="140"/>
      <c r="E197" s="55" t="s">
        <v>110</v>
      </c>
      <c r="F197" s="78" t="s">
        <v>613</v>
      </c>
      <c r="G197" s="107" t="s">
        <v>587</v>
      </c>
      <c r="H197" s="50">
        <f>IFERROR(IF(G196,H196/G196*100,0),0)</f>
        <v>0</v>
      </c>
      <c r="I197" s="50">
        <f t="shared" ref="I197" si="697">IFERROR(IF(H196,I196/H196*100,0),0)</f>
        <v>0</v>
      </c>
      <c r="J197" s="50">
        <f t="shared" ref="J197" si="698">IFERROR(IF(I196,J196/I196*100,0),0)</f>
        <v>0</v>
      </c>
      <c r="K197" s="50">
        <f t="shared" ref="K197" si="699">IFERROR(IF(J196,K196/J196*100,0),0)</f>
        <v>0</v>
      </c>
      <c r="L197" s="50">
        <f t="shared" ref="L197" si="700">IFERROR(IF(K196,L196/K196*100,0),0)</f>
        <v>0</v>
      </c>
      <c r="M197" s="50">
        <f t="shared" ref="M197" si="701">IFERROR(IF(L196,M196/L196*100,0),0)</f>
        <v>0</v>
      </c>
      <c r="N197" s="107" t="s">
        <v>587</v>
      </c>
      <c r="O197" s="50">
        <f>IFERROR(IF(N196,O196/N196*100,0),0)</f>
        <v>0</v>
      </c>
      <c r="P197" s="50">
        <f t="shared" ref="P197" si="702">IFERROR(IF(O196,P196/O196*100,0),0)</f>
        <v>0</v>
      </c>
      <c r="Q197" s="50">
        <f t="shared" ref="Q197:S197" si="703">IFERROR(IF(P196,Q196/P196*100,0),0)</f>
        <v>0</v>
      </c>
      <c r="R197" s="192" t="str">
        <f>IF(AO197="","",AO197)</f>
        <v/>
      </c>
      <c r="S197" s="50">
        <f t="shared" si="703"/>
        <v>0</v>
      </c>
      <c r="T197" s="215"/>
      <c r="U197" s="169"/>
      <c r="AA197" s="177" t="s">
        <v>110</v>
      </c>
      <c r="AD197" s="107">
        <v>0</v>
      </c>
      <c r="AE197" s="50">
        <v>480</v>
      </c>
      <c r="AF197" s="50">
        <v>100</v>
      </c>
      <c r="AG197" s="50">
        <v>100</v>
      </c>
      <c r="AH197" s="50">
        <v>100</v>
      </c>
      <c r="AI197" s="50">
        <v>100</v>
      </c>
      <c r="AJ197" s="50"/>
      <c r="AK197" s="107">
        <v>0</v>
      </c>
      <c r="AL197" s="50">
        <v>0</v>
      </c>
      <c r="AM197" s="50">
        <v>480</v>
      </c>
      <c r="AN197" s="50"/>
      <c r="AO197" s="192" t="s">
        <v>683</v>
      </c>
    </row>
    <row r="198" spans="1:41" ht="18.75" outlineLevel="1">
      <c r="A198" s="11">
        <v>601850</v>
      </c>
      <c r="B198" s="11">
        <f t="shared" si="653"/>
        <v>630400140</v>
      </c>
      <c r="C198" s="11">
        <v>400140</v>
      </c>
      <c r="D198" s="140"/>
      <c r="E198" s="125" t="s">
        <v>813</v>
      </c>
      <c r="F198" s="157" t="s">
        <v>109</v>
      </c>
      <c r="G198" s="125">
        <v>0</v>
      </c>
      <c r="H198" s="125">
        <v>0</v>
      </c>
      <c r="I198" s="125">
        <v>0</v>
      </c>
      <c r="J198" s="125">
        <v>0</v>
      </c>
      <c r="K198" s="125">
        <v>0</v>
      </c>
      <c r="L198" s="125">
        <v>0</v>
      </c>
      <c r="M198" s="125">
        <v>0</v>
      </c>
      <c r="N198" s="125" t="str">
        <f t="shared" ref="N198" si="704">IF(AK198="","",AK198)</f>
        <v/>
      </c>
      <c r="O198" s="125" t="str">
        <f t="shared" ref="O198" si="705">IF(AL198="","",AL198)</f>
        <v/>
      </c>
      <c r="P198" s="125">
        <f t="shared" ref="P198" si="706">IF(AM198="","",AM198)</f>
        <v>2</v>
      </c>
      <c r="Q198" s="125"/>
      <c r="R198" s="125" t="str">
        <f t="shared" si="668"/>
        <v/>
      </c>
      <c r="S198" s="125"/>
      <c r="T198" s="211"/>
      <c r="U198" s="169"/>
      <c r="AA198" s="177" t="s">
        <v>682</v>
      </c>
      <c r="AD198" s="125">
        <v>1.5</v>
      </c>
      <c r="AE198" s="125">
        <v>2</v>
      </c>
      <c r="AF198" s="125">
        <v>2</v>
      </c>
      <c r="AG198" s="125">
        <v>2</v>
      </c>
      <c r="AH198" s="125">
        <v>2</v>
      </c>
      <c r="AI198" s="125">
        <v>2</v>
      </c>
      <c r="AJ198" s="125"/>
      <c r="AK198" s="125" t="s">
        <v>683</v>
      </c>
      <c r="AL198" s="125" t="s">
        <v>683</v>
      </c>
      <c r="AM198" s="125">
        <v>2</v>
      </c>
      <c r="AN198" s="125"/>
      <c r="AO198" s="125" t="s">
        <v>683</v>
      </c>
    </row>
    <row r="199" spans="1:41" ht="18.75" outlineLevel="1">
      <c r="A199" s="11">
        <v>601860</v>
      </c>
      <c r="B199" s="11">
        <f t="shared" si="653"/>
        <v>630400150</v>
      </c>
      <c r="C199" s="11">
        <v>400150</v>
      </c>
      <c r="D199" s="140"/>
      <c r="E199" s="55" t="s">
        <v>110</v>
      </c>
      <c r="F199" s="78" t="s">
        <v>613</v>
      </c>
      <c r="G199" s="107" t="s">
        <v>587</v>
      </c>
      <c r="H199" s="50">
        <f>IFERROR(IF(G198,H198/G198*100,0),0)</f>
        <v>0</v>
      </c>
      <c r="I199" s="50">
        <f t="shared" ref="I199" si="707">IFERROR(IF(H198,I198/H198*100,0),0)</f>
        <v>0</v>
      </c>
      <c r="J199" s="50">
        <f t="shared" ref="J199" si="708">IFERROR(IF(I198,J198/I198*100,0),0)</f>
        <v>0</v>
      </c>
      <c r="K199" s="50">
        <f t="shared" ref="K199" si="709">IFERROR(IF(J198,K198/J198*100,0),0)</f>
        <v>0</v>
      </c>
      <c r="L199" s="50">
        <f t="shared" ref="L199" si="710">IFERROR(IF(K198,L198/K198*100,0),0)</f>
        <v>0</v>
      </c>
      <c r="M199" s="50">
        <f t="shared" ref="M199" si="711">IFERROR(IF(L198,M198/L198*100,0),0)</f>
        <v>0</v>
      </c>
      <c r="N199" s="107" t="s">
        <v>587</v>
      </c>
      <c r="O199" s="50">
        <f>IFERROR(IF(N198,O198/N198*100,0),0)</f>
        <v>0</v>
      </c>
      <c r="P199" s="50">
        <f t="shared" ref="P199" si="712">IFERROR(IF(O198,P198/O198*100,0),0)</f>
        <v>0</v>
      </c>
      <c r="Q199" s="50">
        <f t="shared" ref="Q199:S199" si="713">IFERROR(IF(P198,Q198/P198*100,0),0)</f>
        <v>0</v>
      </c>
      <c r="R199" s="192" t="str">
        <f t="shared" si="668"/>
        <v/>
      </c>
      <c r="S199" s="50">
        <f t="shared" si="713"/>
        <v>0</v>
      </c>
      <c r="T199" s="215"/>
      <c r="U199" s="169"/>
      <c r="AA199" s="177" t="s">
        <v>110</v>
      </c>
      <c r="AD199" s="107">
        <v>0</v>
      </c>
      <c r="AE199" s="50">
        <v>133.33333333333331</v>
      </c>
      <c r="AF199" s="50">
        <v>100</v>
      </c>
      <c r="AG199" s="50">
        <v>100</v>
      </c>
      <c r="AH199" s="50">
        <v>100</v>
      </c>
      <c r="AI199" s="50">
        <v>100</v>
      </c>
      <c r="AJ199" s="50"/>
      <c r="AK199" s="107">
        <v>0</v>
      </c>
      <c r="AL199" s="50">
        <v>0</v>
      </c>
      <c r="AM199" s="50">
        <v>0</v>
      </c>
      <c r="AN199" s="50"/>
      <c r="AO199" s="192" t="s">
        <v>683</v>
      </c>
    </row>
    <row r="200" spans="1:41" ht="18.75" outlineLevel="1">
      <c r="A200" s="11">
        <v>601870</v>
      </c>
      <c r="B200" s="11">
        <f t="shared" si="653"/>
        <v>630400160</v>
      </c>
      <c r="C200" s="11">
        <v>400160</v>
      </c>
      <c r="D200" s="140"/>
      <c r="E200" s="125" t="str">
        <f>IF(AA200="","Бюджетообразующее предприятие 8",AA200)</f>
        <v>Бюджетообразующее предприятие 8</v>
      </c>
      <c r="F200" s="157" t="s">
        <v>109</v>
      </c>
      <c r="G200" s="125" t="str">
        <f t="shared" ref="G200" si="714">IF(AD200="","",AD200)</f>
        <v/>
      </c>
      <c r="H200" s="125" t="str">
        <f t="shared" ref="H200" si="715">IF(AE200="","",AE200)</f>
        <v/>
      </c>
      <c r="I200" s="125" t="str">
        <f t="shared" ref="I200" si="716">IF(AF200="","",AF200)</f>
        <v/>
      </c>
      <c r="J200" s="125" t="str">
        <f t="shared" ref="J200" si="717">IF(AG200="","",AG200)</f>
        <v/>
      </c>
      <c r="K200" s="125" t="str">
        <f t="shared" ref="K200" si="718">IF(AH200="","",AH200)</f>
        <v/>
      </c>
      <c r="L200" s="125" t="str">
        <f t="shared" ref="L200" si="719">IF(AI200="","",AI200)</f>
        <v/>
      </c>
      <c r="M200" s="125"/>
      <c r="N200" s="125" t="str">
        <f t="shared" ref="N200" si="720">IF(AK200="","",AK200)</f>
        <v/>
      </c>
      <c r="O200" s="125" t="str">
        <f t="shared" ref="O200" si="721">IF(AL200="","",AL200)</f>
        <v/>
      </c>
      <c r="P200" s="125" t="str">
        <f t="shared" ref="P200" si="722">IF(AM200="","",AM200)</f>
        <v/>
      </c>
      <c r="Q200" s="125"/>
      <c r="R200" s="125" t="str">
        <f t="shared" si="668"/>
        <v/>
      </c>
      <c r="S200" s="125"/>
      <c r="T200" s="211"/>
      <c r="U200" s="169"/>
      <c r="AA200" s="177" t="s">
        <v>652</v>
      </c>
      <c r="AD200" s="125" t="s">
        <v>683</v>
      </c>
      <c r="AE200" s="125" t="s">
        <v>683</v>
      </c>
      <c r="AF200" s="125" t="s">
        <v>683</v>
      </c>
      <c r="AG200" s="125" t="s">
        <v>683</v>
      </c>
      <c r="AH200" s="125" t="s">
        <v>683</v>
      </c>
      <c r="AI200" s="125" t="s">
        <v>683</v>
      </c>
      <c r="AJ200" s="125"/>
      <c r="AK200" s="125" t="s">
        <v>683</v>
      </c>
      <c r="AL200" s="125" t="s">
        <v>683</v>
      </c>
      <c r="AM200" s="125" t="s">
        <v>683</v>
      </c>
      <c r="AN200" s="125"/>
      <c r="AO200" s="125" t="s">
        <v>683</v>
      </c>
    </row>
    <row r="201" spans="1:41" ht="18.75" outlineLevel="1">
      <c r="A201" s="11">
        <v>601880</v>
      </c>
      <c r="B201" s="11">
        <f t="shared" si="653"/>
        <v>630400170</v>
      </c>
      <c r="C201" s="11">
        <v>400170</v>
      </c>
      <c r="D201" s="140"/>
      <c r="E201" s="55" t="s">
        <v>110</v>
      </c>
      <c r="F201" s="78" t="s">
        <v>613</v>
      </c>
      <c r="G201" s="107" t="s">
        <v>587</v>
      </c>
      <c r="H201" s="50">
        <f>IFERROR(IF(G200,H200/G200*100,0),0)</f>
        <v>0</v>
      </c>
      <c r="I201" s="50">
        <f t="shared" ref="I201" si="723">IFERROR(IF(H200,I200/H200*100,0),0)</f>
        <v>0</v>
      </c>
      <c r="J201" s="50">
        <f t="shared" ref="J201" si="724">IFERROR(IF(I200,J200/I200*100,0),0)</f>
        <v>0</v>
      </c>
      <c r="K201" s="50">
        <f t="shared" ref="K201" si="725">IFERROR(IF(J200,K200/J200*100,0),0)</f>
        <v>0</v>
      </c>
      <c r="L201" s="50">
        <f t="shared" ref="L201" si="726">IFERROR(IF(K200,L200/K200*100,0),0)</f>
        <v>0</v>
      </c>
      <c r="M201" s="50">
        <f t="shared" ref="M201" si="727">IFERROR(IF(L200,M200/L200*100,0),0)</f>
        <v>0</v>
      </c>
      <c r="N201" s="107" t="s">
        <v>587</v>
      </c>
      <c r="O201" s="50">
        <f>IFERROR(IF(N200,O200/N200*100,0),0)</f>
        <v>0</v>
      </c>
      <c r="P201" s="50">
        <f t="shared" ref="P201" si="728">IFERROR(IF(O200,P200/O200*100,0),0)</f>
        <v>0</v>
      </c>
      <c r="Q201" s="50">
        <f t="shared" ref="Q201:S201" si="729">IFERROR(IF(P200,Q200/P200*100,0),0)</f>
        <v>0</v>
      </c>
      <c r="R201" s="192" t="str">
        <f t="shared" si="668"/>
        <v/>
      </c>
      <c r="S201" s="50">
        <f t="shared" si="729"/>
        <v>0</v>
      </c>
      <c r="T201" s="215"/>
      <c r="U201" s="169"/>
      <c r="AA201" s="177" t="s">
        <v>110</v>
      </c>
      <c r="AD201" s="107">
        <v>0</v>
      </c>
      <c r="AE201" s="50">
        <v>0</v>
      </c>
      <c r="AF201" s="50">
        <v>0</v>
      </c>
      <c r="AG201" s="50">
        <v>0</v>
      </c>
      <c r="AH201" s="50">
        <v>0</v>
      </c>
      <c r="AI201" s="50">
        <v>0</v>
      </c>
      <c r="AJ201" s="50"/>
      <c r="AK201" s="107">
        <v>0</v>
      </c>
      <c r="AL201" s="50">
        <v>0</v>
      </c>
      <c r="AM201" s="50">
        <v>0</v>
      </c>
      <c r="AN201" s="50"/>
      <c r="AO201" s="192" t="s">
        <v>683</v>
      </c>
    </row>
    <row r="202" spans="1:41" ht="18.75" outlineLevel="1">
      <c r="A202" s="11">
        <v>601890</v>
      </c>
      <c r="B202" s="11">
        <f t="shared" si="653"/>
        <v>630400180</v>
      </c>
      <c r="C202" s="11">
        <v>400180</v>
      </c>
      <c r="D202" s="140"/>
      <c r="E202" s="125" t="str">
        <f>IF(AA202="","Бюджетообразующее предприятие 9",AA202)</f>
        <v>Бюджетообразующее предприятие 9</v>
      </c>
      <c r="F202" s="181" t="s">
        <v>109</v>
      </c>
      <c r="G202" s="125" t="str">
        <f t="shared" ref="G202" si="730">IF(AD202="","",AD202)</f>
        <v/>
      </c>
      <c r="H202" s="125" t="str">
        <f t="shared" ref="H202" si="731">IF(AE202="","",AE202)</f>
        <v/>
      </c>
      <c r="I202" s="125" t="str">
        <f t="shared" ref="I202" si="732">IF(AF202="","",AF202)</f>
        <v/>
      </c>
      <c r="J202" s="125" t="str">
        <f t="shared" ref="J202" si="733">IF(AG202="","",AG202)</f>
        <v/>
      </c>
      <c r="K202" s="125" t="str">
        <f t="shared" ref="K202" si="734">IF(AH202="","",AH202)</f>
        <v/>
      </c>
      <c r="L202" s="125" t="str">
        <f t="shared" ref="L202" si="735">IF(AI202="","",AI202)</f>
        <v/>
      </c>
      <c r="M202" s="125"/>
      <c r="N202" s="125" t="str">
        <f t="shared" ref="N202" si="736">IF(AK202="","",AK202)</f>
        <v/>
      </c>
      <c r="O202" s="125" t="str">
        <f t="shared" ref="O202" si="737">IF(AL202="","",AL202)</f>
        <v/>
      </c>
      <c r="P202" s="125" t="str">
        <f t="shared" ref="P202" si="738">IF(AM202="","",AM202)</f>
        <v/>
      </c>
      <c r="Q202" s="125"/>
      <c r="R202" s="125" t="str">
        <f t="shared" si="668"/>
        <v/>
      </c>
      <c r="S202" s="125"/>
      <c r="T202" s="211"/>
      <c r="U202" s="169"/>
      <c r="AA202" s="177" t="s">
        <v>653</v>
      </c>
      <c r="AD202" s="125" t="s">
        <v>683</v>
      </c>
      <c r="AE202" s="125" t="s">
        <v>683</v>
      </c>
      <c r="AF202" s="125" t="s">
        <v>683</v>
      </c>
      <c r="AG202" s="125" t="s">
        <v>683</v>
      </c>
      <c r="AH202" s="125" t="s">
        <v>683</v>
      </c>
      <c r="AI202" s="125" t="s">
        <v>683</v>
      </c>
      <c r="AJ202" s="125"/>
      <c r="AK202" s="125" t="s">
        <v>683</v>
      </c>
      <c r="AL202" s="125" t="s">
        <v>683</v>
      </c>
      <c r="AM202" s="125" t="s">
        <v>683</v>
      </c>
      <c r="AN202" s="125"/>
      <c r="AO202" s="125" t="s">
        <v>683</v>
      </c>
    </row>
    <row r="203" spans="1:41" ht="18.75" outlineLevel="1">
      <c r="A203" s="11">
        <v>601900</v>
      </c>
      <c r="B203" s="11">
        <f t="shared" si="653"/>
        <v>630400190</v>
      </c>
      <c r="C203" s="11">
        <v>400190</v>
      </c>
      <c r="D203" s="140"/>
      <c r="E203" s="55" t="s">
        <v>110</v>
      </c>
      <c r="F203" s="78" t="s">
        <v>613</v>
      </c>
      <c r="G203" s="107" t="s">
        <v>587</v>
      </c>
      <c r="H203" s="50">
        <f>IFERROR(IF(G202,H202/G202*100,0),0)</f>
        <v>0</v>
      </c>
      <c r="I203" s="50">
        <f t="shared" ref="I203" si="739">IFERROR(IF(H202,I202/H202*100,0),0)</f>
        <v>0</v>
      </c>
      <c r="J203" s="50">
        <f t="shared" ref="J203" si="740">IFERROR(IF(I202,J202/I202*100,0),0)</f>
        <v>0</v>
      </c>
      <c r="K203" s="50">
        <f t="shared" ref="K203" si="741">IFERROR(IF(J202,K202/J202*100,0),0)</f>
        <v>0</v>
      </c>
      <c r="L203" s="50">
        <f t="shared" ref="L203" si="742">IFERROR(IF(K202,L202/K202*100,0),0)</f>
        <v>0</v>
      </c>
      <c r="M203" s="50">
        <f t="shared" ref="M203" si="743">IFERROR(IF(L202,M202/L202*100,0),0)</f>
        <v>0</v>
      </c>
      <c r="N203" s="107" t="s">
        <v>587</v>
      </c>
      <c r="O203" s="50">
        <f>IFERROR(IF(N202,O202/N202*100,0),0)</f>
        <v>0</v>
      </c>
      <c r="P203" s="50">
        <f t="shared" ref="P203" si="744">IFERROR(IF(O202,P202/O202*100,0),0)</f>
        <v>0</v>
      </c>
      <c r="Q203" s="50">
        <f t="shared" ref="Q203:S203" si="745">IFERROR(IF(P202,Q202/P202*100,0),0)</f>
        <v>0</v>
      </c>
      <c r="R203" s="192" t="str">
        <f t="shared" si="668"/>
        <v/>
      </c>
      <c r="S203" s="50">
        <f t="shared" si="745"/>
        <v>0</v>
      </c>
      <c r="T203" s="215"/>
      <c r="U203" s="169"/>
      <c r="AA203" s="177" t="s">
        <v>110</v>
      </c>
      <c r="AD203" s="107">
        <v>0</v>
      </c>
      <c r="AE203" s="50">
        <v>0</v>
      </c>
      <c r="AF203" s="50">
        <v>0</v>
      </c>
      <c r="AG203" s="50">
        <v>0</v>
      </c>
      <c r="AH203" s="50">
        <v>0</v>
      </c>
      <c r="AI203" s="50">
        <v>0</v>
      </c>
      <c r="AJ203" s="50"/>
      <c r="AK203" s="107">
        <v>0</v>
      </c>
      <c r="AL203" s="50">
        <v>0</v>
      </c>
      <c r="AM203" s="50">
        <v>0</v>
      </c>
      <c r="AN203" s="50"/>
      <c r="AO203" s="192" t="s">
        <v>683</v>
      </c>
    </row>
    <row r="204" spans="1:41" ht="18.75" outlineLevel="1">
      <c r="A204" s="11">
        <v>601910</v>
      </c>
      <c r="B204" s="11">
        <f t="shared" si="653"/>
        <v>630400200</v>
      </c>
      <c r="C204" s="11">
        <v>400200</v>
      </c>
      <c r="D204" s="140"/>
      <c r="E204" s="125" t="str">
        <f>IF(AA204="","Бюджетообразующее предприятие 10",AA204)</f>
        <v>Бюджетообразующее предприятие 10</v>
      </c>
      <c r="F204" s="157" t="s">
        <v>109</v>
      </c>
      <c r="G204" s="125" t="str">
        <f t="shared" ref="G204" si="746">IF(AD204="","",AD204)</f>
        <v/>
      </c>
      <c r="H204" s="125" t="str">
        <f t="shared" ref="H204" si="747">IF(AE204="","",AE204)</f>
        <v/>
      </c>
      <c r="I204" s="125" t="str">
        <f t="shared" ref="I204" si="748">IF(AF204="","",AF204)</f>
        <v/>
      </c>
      <c r="J204" s="125" t="str">
        <f t="shared" ref="J204" si="749">IF(AG204="","",AG204)</f>
        <v/>
      </c>
      <c r="K204" s="125" t="str">
        <f t="shared" ref="K204" si="750">IF(AH204="","",AH204)</f>
        <v/>
      </c>
      <c r="L204" s="125" t="str">
        <f t="shared" ref="L204" si="751">IF(AI204="","",AI204)</f>
        <v/>
      </c>
      <c r="M204" s="125"/>
      <c r="N204" s="125" t="str">
        <f t="shared" ref="N204" si="752">IF(AK204="","",AK204)</f>
        <v/>
      </c>
      <c r="O204" s="125" t="str">
        <f t="shared" ref="O204" si="753">IF(AL204="","",AL204)</f>
        <v/>
      </c>
      <c r="P204" s="125" t="str">
        <f t="shared" ref="P204" si="754">IF(AM204="","",AM204)</f>
        <v/>
      </c>
      <c r="Q204" s="125"/>
      <c r="R204" s="125" t="str">
        <f t="shared" si="668"/>
        <v/>
      </c>
      <c r="S204" s="125"/>
      <c r="T204" s="211"/>
      <c r="U204" s="169"/>
      <c r="AA204" s="177" t="s">
        <v>654</v>
      </c>
      <c r="AD204" s="125" t="s">
        <v>683</v>
      </c>
      <c r="AE204" s="125" t="s">
        <v>683</v>
      </c>
      <c r="AF204" s="125" t="s">
        <v>683</v>
      </c>
      <c r="AG204" s="125" t="s">
        <v>683</v>
      </c>
      <c r="AH204" s="125" t="s">
        <v>683</v>
      </c>
      <c r="AI204" s="125" t="s">
        <v>683</v>
      </c>
      <c r="AJ204" s="125"/>
      <c r="AK204" s="125" t="s">
        <v>683</v>
      </c>
      <c r="AL204" s="125" t="s">
        <v>683</v>
      </c>
      <c r="AM204" s="125" t="s">
        <v>683</v>
      </c>
      <c r="AN204" s="125"/>
      <c r="AO204" s="125" t="s">
        <v>683</v>
      </c>
    </row>
    <row r="205" spans="1:41" ht="18.75" outlineLevel="1">
      <c r="A205" s="11">
        <v>601920</v>
      </c>
      <c r="B205" s="11">
        <f t="shared" si="653"/>
        <v>630400210</v>
      </c>
      <c r="C205" s="11">
        <v>400210</v>
      </c>
      <c r="D205" s="140"/>
      <c r="E205" s="55" t="s">
        <v>110</v>
      </c>
      <c r="F205" s="78" t="s">
        <v>613</v>
      </c>
      <c r="G205" s="107" t="s">
        <v>587</v>
      </c>
      <c r="H205" s="50">
        <f>IFERROR(IF(G204,H204/G204*100,0),0)</f>
        <v>0</v>
      </c>
      <c r="I205" s="50">
        <f t="shared" ref="I205" si="755">IFERROR(IF(H204,I204/H204*100,0),0)</f>
        <v>0</v>
      </c>
      <c r="J205" s="50">
        <f t="shared" ref="J205" si="756">IFERROR(IF(I204,J204/I204*100,0),0)</f>
        <v>0</v>
      </c>
      <c r="K205" s="50">
        <f t="shared" ref="K205" si="757">IFERROR(IF(J204,K204/J204*100,0),0)</f>
        <v>0</v>
      </c>
      <c r="L205" s="50">
        <f t="shared" ref="L205" si="758">IFERROR(IF(K204,L204/K204*100,0),0)</f>
        <v>0</v>
      </c>
      <c r="M205" s="50">
        <f t="shared" ref="M205" si="759">IFERROR(IF(L204,M204/L204*100,0),0)</f>
        <v>0</v>
      </c>
      <c r="N205" s="107" t="s">
        <v>587</v>
      </c>
      <c r="O205" s="50">
        <f>IFERROR(IF(N204,O204/N204*100,0),0)</f>
        <v>0</v>
      </c>
      <c r="P205" s="50">
        <f t="shared" ref="P205" si="760">IFERROR(IF(O204,P204/O204*100,0),0)</f>
        <v>0</v>
      </c>
      <c r="Q205" s="50">
        <f t="shared" ref="Q205:S205" si="761">IFERROR(IF(P204,Q204/P204*100,0),0)</f>
        <v>0</v>
      </c>
      <c r="R205" s="192" t="str">
        <f t="shared" si="668"/>
        <v/>
      </c>
      <c r="S205" s="50">
        <f t="shared" si="761"/>
        <v>0</v>
      </c>
      <c r="T205" s="215"/>
      <c r="U205" s="169"/>
      <c r="AA205" s="177" t="s">
        <v>110</v>
      </c>
      <c r="AD205" s="107">
        <v>0</v>
      </c>
      <c r="AE205" s="50">
        <v>0</v>
      </c>
      <c r="AF205" s="50">
        <v>0</v>
      </c>
      <c r="AG205" s="50">
        <v>0</v>
      </c>
      <c r="AH205" s="50">
        <v>0</v>
      </c>
      <c r="AI205" s="50">
        <v>0</v>
      </c>
      <c r="AJ205" s="50"/>
      <c r="AK205" s="107">
        <v>0</v>
      </c>
      <c r="AL205" s="50">
        <v>0</v>
      </c>
      <c r="AM205" s="50">
        <v>0</v>
      </c>
      <c r="AN205" s="50"/>
      <c r="AO205" s="192" t="s">
        <v>683</v>
      </c>
    </row>
    <row r="206" spans="1:41" ht="18.75" outlineLevel="1">
      <c r="A206" s="11">
        <v>601930</v>
      </c>
      <c r="B206" s="11">
        <f t="shared" si="653"/>
        <v>630400220</v>
      </c>
      <c r="C206" s="11">
        <v>400220</v>
      </c>
      <c r="D206" s="140"/>
      <c r="E206" s="125" t="str">
        <f>IF(AA206="","Бюджетообразующее предприятие 11",AA206)</f>
        <v>Бюджетообразующее предприятие 11</v>
      </c>
      <c r="F206" s="157" t="s">
        <v>109</v>
      </c>
      <c r="G206" s="125" t="str">
        <f t="shared" ref="G206" si="762">IF(AD206="","",AD206)</f>
        <v/>
      </c>
      <c r="H206" s="125" t="str">
        <f t="shared" ref="H206" si="763">IF(AE206="","",AE206)</f>
        <v/>
      </c>
      <c r="I206" s="125" t="str">
        <f t="shared" ref="I206" si="764">IF(AF206="","",AF206)</f>
        <v/>
      </c>
      <c r="J206" s="125" t="str">
        <f t="shared" ref="J206" si="765">IF(AG206="","",AG206)</f>
        <v/>
      </c>
      <c r="K206" s="125" t="str">
        <f t="shared" ref="K206" si="766">IF(AH206="","",AH206)</f>
        <v/>
      </c>
      <c r="L206" s="125" t="str">
        <f t="shared" ref="L206" si="767">IF(AI206="","",AI206)</f>
        <v/>
      </c>
      <c r="M206" s="125"/>
      <c r="N206" s="125" t="str">
        <f t="shared" ref="N206" si="768">IF(AK206="","",AK206)</f>
        <v/>
      </c>
      <c r="O206" s="125" t="str">
        <f t="shared" ref="O206" si="769">IF(AL206="","",AL206)</f>
        <v/>
      </c>
      <c r="P206" s="125" t="str">
        <f t="shared" ref="P206" si="770">IF(AM206="","",AM206)</f>
        <v/>
      </c>
      <c r="Q206" s="125"/>
      <c r="R206" s="125" t="str">
        <f t="shared" si="668"/>
        <v/>
      </c>
      <c r="S206" s="125"/>
      <c r="T206" s="211"/>
      <c r="U206" s="169"/>
      <c r="AA206" s="177" t="s">
        <v>655</v>
      </c>
      <c r="AD206" s="125" t="s">
        <v>683</v>
      </c>
      <c r="AE206" s="125" t="s">
        <v>683</v>
      </c>
      <c r="AF206" s="125" t="s">
        <v>683</v>
      </c>
      <c r="AG206" s="125" t="s">
        <v>683</v>
      </c>
      <c r="AH206" s="125" t="s">
        <v>683</v>
      </c>
      <c r="AI206" s="125" t="s">
        <v>683</v>
      </c>
      <c r="AJ206" s="125"/>
      <c r="AK206" s="125" t="s">
        <v>683</v>
      </c>
      <c r="AL206" s="125" t="s">
        <v>683</v>
      </c>
      <c r="AM206" s="125" t="s">
        <v>683</v>
      </c>
      <c r="AN206" s="125"/>
      <c r="AO206" s="125" t="s">
        <v>683</v>
      </c>
    </row>
    <row r="207" spans="1:41" ht="18.75" outlineLevel="1">
      <c r="A207" s="11">
        <v>601940</v>
      </c>
      <c r="B207" s="11">
        <f t="shared" si="653"/>
        <v>630400230</v>
      </c>
      <c r="C207" s="11">
        <v>400230</v>
      </c>
      <c r="D207" s="140"/>
      <c r="E207" s="55" t="s">
        <v>110</v>
      </c>
      <c r="F207" s="78" t="s">
        <v>613</v>
      </c>
      <c r="G207" s="107" t="s">
        <v>587</v>
      </c>
      <c r="H207" s="50">
        <f>IFERROR(IF(G206,H206/G206*100,0),0)</f>
        <v>0</v>
      </c>
      <c r="I207" s="50">
        <f t="shared" ref="I207" si="771">IFERROR(IF(H206,I206/H206*100,0),0)</f>
        <v>0</v>
      </c>
      <c r="J207" s="50">
        <f t="shared" ref="J207" si="772">IFERROR(IF(I206,J206/I206*100,0),0)</f>
        <v>0</v>
      </c>
      <c r="K207" s="50">
        <f t="shared" ref="K207" si="773">IFERROR(IF(J206,K206/J206*100,0),0)</f>
        <v>0</v>
      </c>
      <c r="L207" s="50">
        <f t="shared" ref="L207" si="774">IFERROR(IF(K206,L206/K206*100,0),0)</f>
        <v>0</v>
      </c>
      <c r="M207" s="50">
        <f t="shared" ref="M207" si="775">IFERROR(IF(L206,M206/L206*100,0),0)</f>
        <v>0</v>
      </c>
      <c r="N207" s="107" t="s">
        <v>587</v>
      </c>
      <c r="O207" s="50">
        <f>IFERROR(IF(N206,O206/N206*100,0),0)</f>
        <v>0</v>
      </c>
      <c r="P207" s="50">
        <f t="shared" ref="P207" si="776">IFERROR(IF(O206,P206/O206*100,0),0)</f>
        <v>0</v>
      </c>
      <c r="Q207" s="50">
        <f t="shared" ref="Q207:S207" si="777">IFERROR(IF(P206,Q206/P206*100,0),0)</f>
        <v>0</v>
      </c>
      <c r="R207" s="192" t="str">
        <f t="shared" si="668"/>
        <v/>
      </c>
      <c r="S207" s="50">
        <f t="shared" si="777"/>
        <v>0</v>
      </c>
      <c r="T207" s="215"/>
      <c r="U207" s="169"/>
      <c r="AA207" s="177" t="s">
        <v>110</v>
      </c>
      <c r="AD207" s="107">
        <v>0</v>
      </c>
      <c r="AE207" s="50">
        <v>0</v>
      </c>
      <c r="AF207" s="50">
        <v>0</v>
      </c>
      <c r="AG207" s="50">
        <v>0</v>
      </c>
      <c r="AH207" s="50">
        <v>0</v>
      </c>
      <c r="AI207" s="50">
        <v>0</v>
      </c>
      <c r="AJ207" s="50"/>
      <c r="AK207" s="107">
        <v>0</v>
      </c>
      <c r="AL207" s="50">
        <v>0</v>
      </c>
      <c r="AM207" s="50">
        <v>0</v>
      </c>
      <c r="AN207" s="50"/>
      <c r="AO207" s="192" t="s">
        <v>683</v>
      </c>
    </row>
    <row r="208" spans="1:41" ht="18.75" outlineLevel="1">
      <c r="A208" s="11">
        <v>601950</v>
      </c>
      <c r="B208" s="11">
        <f t="shared" si="653"/>
        <v>630400240</v>
      </c>
      <c r="C208" s="11">
        <v>400240</v>
      </c>
      <c r="D208" s="140"/>
      <c r="E208" s="125" t="str">
        <f>IF(AA208="","Бюджетообразующее предприятие 12",AA208)</f>
        <v>Бюджетообразующее предприятие 12</v>
      </c>
      <c r="F208" s="157" t="s">
        <v>109</v>
      </c>
      <c r="G208" s="125" t="str">
        <f t="shared" ref="G208" si="778">IF(AD208="","",AD208)</f>
        <v/>
      </c>
      <c r="H208" s="125" t="str">
        <f t="shared" ref="H208" si="779">IF(AE208="","",AE208)</f>
        <v/>
      </c>
      <c r="I208" s="125" t="str">
        <f t="shared" ref="I208" si="780">IF(AF208="","",AF208)</f>
        <v/>
      </c>
      <c r="J208" s="125" t="str">
        <f t="shared" ref="J208" si="781">IF(AG208="","",AG208)</f>
        <v/>
      </c>
      <c r="K208" s="125" t="str">
        <f t="shared" ref="K208" si="782">IF(AH208="","",AH208)</f>
        <v/>
      </c>
      <c r="L208" s="125" t="str">
        <f t="shared" ref="L208" si="783">IF(AI208="","",AI208)</f>
        <v/>
      </c>
      <c r="M208" s="125"/>
      <c r="N208" s="125" t="str">
        <f t="shared" ref="N208" si="784">IF(AK208="","",AK208)</f>
        <v/>
      </c>
      <c r="O208" s="125" t="str">
        <f t="shared" ref="O208" si="785">IF(AL208="","",AL208)</f>
        <v/>
      </c>
      <c r="P208" s="125" t="str">
        <f t="shared" ref="P208" si="786">IF(AM208="","",AM208)</f>
        <v/>
      </c>
      <c r="Q208" s="125"/>
      <c r="R208" s="125" t="str">
        <f t="shared" si="668"/>
        <v/>
      </c>
      <c r="S208" s="125"/>
      <c r="T208" s="211"/>
      <c r="U208" s="169"/>
      <c r="AA208" s="177" t="s">
        <v>656</v>
      </c>
      <c r="AD208" s="125" t="s">
        <v>683</v>
      </c>
      <c r="AE208" s="125" t="s">
        <v>683</v>
      </c>
      <c r="AF208" s="125" t="s">
        <v>683</v>
      </c>
      <c r="AG208" s="125" t="s">
        <v>683</v>
      </c>
      <c r="AH208" s="125" t="s">
        <v>683</v>
      </c>
      <c r="AI208" s="125" t="s">
        <v>683</v>
      </c>
      <c r="AJ208" s="125"/>
      <c r="AK208" s="125" t="s">
        <v>683</v>
      </c>
      <c r="AL208" s="125" t="s">
        <v>683</v>
      </c>
      <c r="AM208" s="125" t="s">
        <v>683</v>
      </c>
      <c r="AN208" s="125"/>
      <c r="AO208" s="125" t="s">
        <v>683</v>
      </c>
    </row>
    <row r="209" spans="1:41" ht="18.75" outlineLevel="1">
      <c r="A209" s="11">
        <v>601960</v>
      </c>
      <c r="B209" s="11">
        <f t="shared" si="653"/>
        <v>630400250</v>
      </c>
      <c r="C209" s="11">
        <v>400250</v>
      </c>
      <c r="D209" s="140"/>
      <c r="E209" s="55" t="s">
        <v>110</v>
      </c>
      <c r="F209" s="78" t="s">
        <v>613</v>
      </c>
      <c r="G209" s="107" t="s">
        <v>587</v>
      </c>
      <c r="H209" s="50">
        <f>IFERROR(IF(G208,H208/G208*100,0),0)</f>
        <v>0</v>
      </c>
      <c r="I209" s="50">
        <f t="shared" ref="I209" si="787">IFERROR(IF(H208,I208/H208*100,0),0)</f>
        <v>0</v>
      </c>
      <c r="J209" s="50">
        <f t="shared" ref="J209" si="788">IFERROR(IF(I208,J208/I208*100,0),0)</f>
        <v>0</v>
      </c>
      <c r="K209" s="50">
        <f t="shared" ref="K209" si="789">IFERROR(IF(J208,K208/J208*100,0),0)</f>
        <v>0</v>
      </c>
      <c r="L209" s="50">
        <f t="shared" ref="L209" si="790">IFERROR(IF(K208,L208/K208*100,0),0)</f>
        <v>0</v>
      </c>
      <c r="M209" s="50">
        <f t="shared" ref="M209" si="791">IFERROR(IF(L208,M208/L208*100,0),0)</f>
        <v>0</v>
      </c>
      <c r="N209" s="107" t="s">
        <v>587</v>
      </c>
      <c r="O209" s="50">
        <f>IFERROR(IF(N208,O208/N208*100,0),0)</f>
        <v>0</v>
      </c>
      <c r="P209" s="50">
        <f t="shared" ref="P209" si="792">IFERROR(IF(O208,P208/O208*100,0),0)</f>
        <v>0</v>
      </c>
      <c r="Q209" s="50">
        <f t="shared" ref="Q209:S209" si="793">IFERROR(IF(P208,Q208/P208*100,0),0)</f>
        <v>0</v>
      </c>
      <c r="R209" s="192" t="str">
        <f t="shared" si="668"/>
        <v/>
      </c>
      <c r="S209" s="50">
        <f t="shared" si="793"/>
        <v>0</v>
      </c>
      <c r="T209" s="215"/>
      <c r="U209" s="169"/>
      <c r="AA209" s="177" t="s">
        <v>110</v>
      </c>
      <c r="AD209" s="107">
        <v>0</v>
      </c>
      <c r="AE209" s="50">
        <v>0</v>
      </c>
      <c r="AF209" s="50">
        <v>0</v>
      </c>
      <c r="AG209" s="50">
        <v>0</v>
      </c>
      <c r="AH209" s="50">
        <v>0</v>
      </c>
      <c r="AI209" s="50">
        <v>0</v>
      </c>
      <c r="AJ209" s="50"/>
      <c r="AK209" s="107">
        <v>0</v>
      </c>
      <c r="AL209" s="50">
        <v>0</v>
      </c>
      <c r="AM209" s="50">
        <v>0</v>
      </c>
      <c r="AN209" s="50"/>
      <c r="AO209" s="192" t="s">
        <v>683</v>
      </c>
    </row>
    <row r="210" spans="1:41" ht="18.75" hidden="1" outlineLevel="1">
      <c r="A210" s="11">
        <v>601970</v>
      </c>
      <c r="B210" s="11">
        <f t="shared" si="653"/>
        <v>630400260</v>
      </c>
      <c r="C210" s="11">
        <v>400260</v>
      </c>
      <c r="D210" s="140"/>
      <c r="E210" s="125" t="str">
        <f>IF(AA210="","Бюджетообразующее предприятие 13",AA210)</f>
        <v>Бюджетообразующее предприятие 13</v>
      </c>
      <c r="F210" s="157" t="s">
        <v>109</v>
      </c>
      <c r="G210" s="125" t="str">
        <f t="shared" ref="G210" si="794">IF(AD210="","",AD210)</f>
        <v/>
      </c>
      <c r="H210" s="125" t="str">
        <f t="shared" ref="H210" si="795">IF(AE210="","",AE210)</f>
        <v/>
      </c>
      <c r="I210" s="125" t="str">
        <f t="shared" ref="I210" si="796">IF(AF210="","",AF210)</f>
        <v/>
      </c>
      <c r="J210" s="125" t="str">
        <f t="shared" ref="J210" si="797">IF(AG210="","",AG210)</f>
        <v/>
      </c>
      <c r="K210" s="125" t="str">
        <f t="shared" ref="K210" si="798">IF(AH210="","",AH210)</f>
        <v/>
      </c>
      <c r="L210" s="125" t="str">
        <f t="shared" ref="L210" si="799">IF(AI210="","",AI210)</f>
        <v/>
      </c>
      <c r="M210" s="125"/>
      <c r="N210" s="125" t="str">
        <f t="shared" ref="N210" si="800">IF(AK210="","",AK210)</f>
        <v/>
      </c>
      <c r="O210" s="125" t="str">
        <f t="shared" ref="O210" si="801">IF(AL210="","",AL210)</f>
        <v/>
      </c>
      <c r="P210" s="125" t="str">
        <f t="shared" ref="P210" si="802">IF(AM210="","",AM210)</f>
        <v/>
      </c>
      <c r="Q210" s="125"/>
      <c r="R210" s="125" t="str">
        <f t="shared" si="668"/>
        <v/>
      </c>
      <c r="S210" s="125"/>
      <c r="T210" s="211"/>
      <c r="U210" s="169"/>
      <c r="AA210" s="177" t="s">
        <v>657</v>
      </c>
      <c r="AD210" s="125" t="s">
        <v>683</v>
      </c>
      <c r="AE210" s="125" t="s">
        <v>683</v>
      </c>
      <c r="AF210" s="125" t="s">
        <v>683</v>
      </c>
      <c r="AG210" s="125" t="s">
        <v>683</v>
      </c>
      <c r="AH210" s="125" t="s">
        <v>683</v>
      </c>
      <c r="AI210" s="125" t="s">
        <v>683</v>
      </c>
      <c r="AJ210" s="125"/>
      <c r="AK210" s="125" t="s">
        <v>683</v>
      </c>
      <c r="AL210" s="125" t="s">
        <v>683</v>
      </c>
      <c r="AM210" s="125" t="s">
        <v>683</v>
      </c>
      <c r="AN210" s="125"/>
      <c r="AO210" s="125" t="s">
        <v>683</v>
      </c>
    </row>
    <row r="211" spans="1:41" ht="18.75" hidden="1" outlineLevel="1">
      <c r="A211" s="11">
        <v>601980</v>
      </c>
      <c r="B211" s="11">
        <f t="shared" si="653"/>
        <v>630400270</v>
      </c>
      <c r="C211" s="11">
        <v>400270</v>
      </c>
      <c r="D211" s="140"/>
      <c r="E211" s="55" t="s">
        <v>110</v>
      </c>
      <c r="F211" s="78" t="s">
        <v>613</v>
      </c>
      <c r="G211" s="107" t="s">
        <v>587</v>
      </c>
      <c r="H211" s="50">
        <f>IFERROR(IF(G210,H210/G210*100,0),0)</f>
        <v>0</v>
      </c>
      <c r="I211" s="50">
        <f t="shared" ref="I211" si="803">IFERROR(IF(H210,I210/H210*100,0),0)</f>
        <v>0</v>
      </c>
      <c r="J211" s="50">
        <f t="shared" ref="J211" si="804">IFERROR(IF(I210,J210/I210*100,0),0)</f>
        <v>0</v>
      </c>
      <c r="K211" s="50">
        <f t="shared" ref="K211" si="805">IFERROR(IF(J210,K210/J210*100,0),0)</f>
        <v>0</v>
      </c>
      <c r="L211" s="50">
        <f t="shared" ref="L211" si="806">IFERROR(IF(K210,L210/K210*100,0),0)</f>
        <v>0</v>
      </c>
      <c r="M211" s="50">
        <f t="shared" ref="M211" si="807">IFERROR(IF(L210,M210/L210*100,0),0)</f>
        <v>0</v>
      </c>
      <c r="N211" s="107" t="s">
        <v>587</v>
      </c>
      <c r="O211" s="50">
        <f>IFERROR(IF(N210,O210/N210*100,0),0)</f>
        <v>0</v>
      </c>
      <c r="P211" s="50">
        <f t="shared" ref="P211" si="808">IFERROR(IF(O210,P210/O210*100,0),0)</f>
        <v>0</v>
      </c>
      <c r="Q211" s="50">
        <f t="shared" ref="Q211:S211" si="809">IFERROR(IF(P210,Q210/P210*100,0),0)</f>
        <v>0</v>
      </c>
      <c r="R211" s="192" t="str">
        <f t="shared" si="668"/>
        <v/>
      </c>
      <c r="S211" s="50">
        <f t="shared" si="809"/>
        <v>0</v>
      </c>
      <c r="T211" s="215"/>
      <c r="U211" s="169"/>
      <c r="AA211" s="177" t="s">
        <v>110</v>
      </c>
      <c r="AD211" s="107">
        <v>0</v>
      </c>
      <c r="AE211" s="50">
        <v>0</v>
      </c>
      <c r="AF211" s="50">
        <v>0</v>
      </c>
      <c r="AG211" s="50">
        <v>0</v>
      </c>
      <c r="AH211" s="50">
        <v>0</v>
      </c>
      <c r="AI211" s="50">
        <v>0</v>
      </c>
      <c r="AJ211" s="50"/>
      <c r="AK211" s="107">
        <v>0</v>
      </c>
      <c r="AL211" s="50">
        <v>0</v>
      </c>
      <c r="AM211" s="50">
        <v>0</v>
      </c>
      <c r="AN211" s="50"/>
      <c r="AO211" s="192" t="s">
        <v>683</v>
      </c>
    </row>
    <row r="212" spans="1:41" ht="18.75" hidden="1" outlineLevel="1">
      <c r="A212" s="11">
        <v>601990</v>
      </c>
      <c r="B212" s="11">
        <f t="shared" si="653"/>
        <v>630400280</v>
      </c>
      <c r="C212" s="11">
        <v>400280</v>
      </c>
      <c r="D212" s="140"/>
      <c r="E212" s="125" t="str">
        <f>IF(AA212="","Бюджетообразующее предприятие 14",AA212)</f>
        <v>Бюджетообразующее предприятие 14</v>
      </c>
      <c r="F212" s="157" t="s">
        <v>109</v>
      </c>
      <c r="G212" s="125" t="str">
        <f t="shared" ref="G212" si="810">IF(AD212="","",AD212)</f>
        <v/>
      </c>
      <c r="H212" s="125" t="str">
        <f t="shared" ref="H212" si="811">IF(AE212="","",AE212)</f>
        <v/>
      </c>
      <c r="I212" s="125" t="str">
        <f t="shared" ref="I212" si="812">IF(AF212="","",AF212)</f>
        <v/>
      </c>
      <c r="J212" s="125" t="str">
        <f t="shared" ref="J212" si="813">IF(AG212="","",AG212)</f>
        <v/>
      </c>
      <c r="K212" s="125" t="str">
        <f t="shared" ref="K212" si="814">IF(AH212="","",AH212)</f>
        <v/>
      </c>
      <c r="L212" s="125" t="str">
        <f t="shared" ref="L212" si="815">IF(AI212="","",AI212)</f>
        <v/>
      </c>
      <c r="M212" s="125"/>
      <c r="N212" s="125" t="str">
        <f t="shared" ref="N212" si="816">IF(AK212="","",AK212)</f>
        <v/>
      </c>
      <c r="O212" s="125" t="str">
        <f t="shared" ref="O212" si="817">IF(AL212="","",AL212)</f>
        <v/>
      </c>
      <c r="P212" s="125" t="str">
        <f t="shared" ref="P212" si="818">IF(AM212="","",AM212)</f>
        <v/>
      </c>
      <c r="Q212" s="125"/>
      <c r="R212" s="125" t="str">
        <f t="shared" si="668"/>
        <v/>
      </c>
      <c r="S212" s="125"/>
      <c r="T212" s="211"/>
      <c r="U212" s="169"/>
      <c r="AA212" s="177" t="s">
        <v>658</v>
      </c>
      <c r="AD212" s="125" t="s">
        <v>683</v>
      </c>
      <c r="AE212" s="125" t="s">
        <v>683</v>
      </c>
      <c r="AF212" s="125" t="s">
        <v>683</v>
      </c>
      <c r="AG212" s="125" t="s">
        <v>683</v>
      </c>
      <c r="AH212" s="125" t="s">
        <v>683</v>
      </c>
      <c r="AI212" s="125" t="s">
        <v>683</v>
      </c>
      <c r="AJ212" s="125"/>
      <c r="AK212" s="125" t="s">
        <v>683</v>
      </c>
      <c r="AL212" s="125" t="s">
        <v>683</v>
      </c>
      <c r="AM212" s="125" t="s">
        <v>683</v>
      </c>
      <c r="AN212" s="125"/>
      <c r="AO212" s="125" t="s">
        <v>683</v>
      </c>
    </row>
    <row r="213" spans="1:41" ht="18.75" hidden="1" outlineLevel="1">
      <c r="A213" s="11">
        <v>602000</v>
      </c>
      <c r="B213" s="11">
        <f t="shared" si="653"/>
        <v>630400290</v>
      </c>
      <c r="C213" s="11">
        <v>400290</v>
      </c>
      <c r="D213" s="140"/>
      <c r="E213" s="55" t="s">
        <v>110</v>
      </c>
      <c r="F213" s="78" t="s">
        <v>613</v>
      </c>
      <c r="G213" s="107" t="s">
        <v>587</v>
      </c>
      <c r="H213" s="50">
        <f>IFERROR(IF(G212,H212/G212*100,0),0)</f>
        <v>0</v>
      </c>
      <c r="I213" s="50">
        <f t="shared" ref="I213" si="819">IFERROR(IF(H212,I212/H212*100,0),0)</f>
        <v>0</v>
      </c>
      <c r="J213" s="50">
        <f t="shared" ref="J213" si="820">IFERROR(IF(I212,J212/I212*100,0),0)</f>
        <v>0</v>
      </c>
      <c r="K213" s="50">
        <f t="shared" ref="K213" si="821">IFERROR(IF(J212,K212/J212*100,0),0)</f>
        <v>0</v>
      </c>
      <c r="L213" s="50">
        <f t="shared" ref="L213" si="822">IFERROR(IF(K212,L212/K212*100,0),0)</f>
        <v>0</v>
      </c>
      <c r="M213" s="50">
        <f t="shared" ref="M213" si="823">IFERROR(IF(L212,M212/L212*100,0),0)</f>
        <v>0</v>
      </c>
      <c r="N213" s="107" t="s">
        <v>587</v>
      </c>
      <c r="O213" s="50">
        <f>IFERROR(IF(N212,O212/N212*100,0),0)</f>
        <v>0</v>
      </c>
      <c r="P213" s="50">
        <f t="shared" ref="P213" si="824">IFERROR(IF(O212,P212/O212*100,0),0)</f>
        <v>0</v>
      </c>
      <c r="Q213" s="50">
        <f t="shared" ref="Q213:S213" si="825">IFERROR(IF(P212,Q212/P212*100,0),0)</f>
        <v>0</v>
      </c>
      <c r="R213" s="192" t="str">
        <f t="shared" si="668"/>
        <v/>
      </c>
      <c r="S213" s="50">
        <f t="shared" si="825"/>
        <v>0</v>
      </c>
      <c r="T213" s="215"/>
      <c r="U213" s="169"/>
      <c r="AA213" s="177" t="s">
        <v>110</v>
      </c>
      <c r="AD213" s="107">
        <v>0</v>
      </c>
      <c r="AE213" s="50">
        <v>0</v>
      </c>
      <c r="AF213" s="50">
        <v>0</v>
      </c>
      <c r="AG213" s="50">
        <v>0</v>
      </c>
      <c r="AH213" s="50">
        <v>0</v>
      </c>
      <c r="AI213" s="50">
        <v>0</v>
      </c>
      <c r="AJ213" s="50"/>
      <c r="AK213" s="107">
        <v>0</v>
      </c>
      <c r="AL213" s="50">
        <v>0</v>
      </c>
      <c r="AM213" s="50">
        <v>0</v>
      </c>
      <c r="AN213" s="50"/>
      <c r="AO213" s="192" t="s">
        <v>683</v>
      </c>
    </row>
    <row r="214" spans="1:41" ht="18.75" hidden="1" outlineLevel="1">
      <c r="A214" s="11">
        <v>602010</v>
      </c>
      <c r="B214" s="11">
        <f t="shared" si="653"/>
        <v>630400300</v>
      </c>
      <c r="C214" s="11">
        <v>400300</v>
      </c>
      <c r="D214" s="140"/>
      <c r="E214" s="125" t="str">
        <f>IF(AA214="","Бюджетообразующее предприятие 15",AA214)</f>
        <v>Бюджетообразующее предприятие 15</v>
      </c>
      <c r="F214" s="157" t="s">
        <v>109</v>
      </c>
      <c r="G214" s="125" t="str">
        <f t="shared" ref="G214" si="826">IF(AD214="","",AD214)</f>
        <v/>
      </c>
      <c r="H214" s="125" t="str">
        <f t="shared" ref="H214" si="827">IF(AE214="","",AE214)</f>
        <v/>
      </c>
      <c r="I214" s="125" t="str">
        <f t="shared" ref="I214" si="828">IF(AF214="","",AF214)</f>
        <v/>
      </c>
      <c r="J214" s="125" t="str">
        <f t="shared" ref="J214" si="829">IF(AG214="","",AG214)</f>
        <v/>
      </c>
      <c r="K214" s="125" t="str">
        <f t="shared" ref="K214" si="830">IF(AH214="","",AH214)</f>
        <v/>
      </c>
      <c r="L214" s="125" t="str">
        <f t="shared" ref="L214" si="831">IF(AI214="","",AI214)</f>
        <v/>
      </c>
      <c r="M214" s="125"/>
      <c r="N214" s="125" t="str">
        <f t="shared" ref="N214" si="832">IF(AK214="","",AK214)</f>
        <v/>
      </c>
      <c r="O214" s="125" t="str">
        <f t="shared" ref="O214" si="833">IF(AL214="","",AL214)</f>
        <v/>
      </c>
      <c r="P214" s="125" t="str">
        <f t="shared" ref="P214" si="834">IF(AM214="","",AM214)</f>
        <v/>
      </c>
      <c r="Q214" s="125"/>
      <c r="R214" s="125" t="str">
        <f t="shared" si="668"/>
        <v/>
      </c>
      <c r="S214" s="125"/>
      <c r="T214" s="211"/>
      <c r="U214" s="169"/>
      <c r="AA214" s="177" t="s">
        <v>659</v>
      </c>
      <c r="AD214" s="125" t="s">
        <v>683</v>
      </c>
      <c r="AE214" s="125" t="s">
        <v>683</v>
      </c>
      <c r="AF214" s="125" t="s">
        <v>683</v>
      </c>
      <c r="AG214" s="125" t="s">
        <v>683</v>
      </c>
      <c r="AH214" s="125" t="s">
        <v>683</v>
      </c>
      <c r="AI214" s="125" t="s">
        <v>683</v>
      </c>
      <c r="AJ214" s="125"/>
      <c r="AK214" s="125" t="s">
        <v>683</v>
      </c>
      <c r="AL214" s="125" t="s">
        <v>683</v>
      </c>
      <c r="AM214" s="125" t="s">
        <v>683</v>
      </c>
      <c r="AN214" s="125"/>
      <c r="AO214" s="125" t="s">
        <v>683</v>
      </c>
    </row>
    <row r="215" spans="1:41" ht="18.75" hidden="1" outlineLevel="1">
      <c r="A215" s="11">
        <v>602020</v>
      </c>
      <c r="B215" s="11">
        <f t="shared" si="653"/>
        <v>630400310</v>
      </c>
      <c r="C215" s="11">
        <v>400310</v>
      </c>
      <c r="D215" s="140"/>
      <c r="E215" s="55" t="s">
        <v>110</v>
      </c>
      <c r="F215" s="78" t="s">
        <v>613</v>
      </c>
      <c r="G215" s="107" t="s">
        <v>587</v>
      </c>
      <c r="H215" s="50">
        <f>IFERROR(IF(G214,H214/G214*100,0),0)</f>
        <v>0</v>
      </c>
      <c r="I215" s="50">
        <f t="shared" ref="I215" si="835">IFERROR(IF(H214,I214/H214*100,0),0)</f>
        <v>0</v>
      </c>
      <c r="J215" s="50">
        <f t="shared" ref="J215" si="836">IFERROR(IF(I214,J214/I214*100,0),0)</f>
        <v>0</v>
      </c>
      <c r="K215" s="50">
        <f t="shared" ref="K215" si="837">IFERROR(IF(J214,K214/J214*100,0),0)</f>
        <v>0</v>
      </c>
      <c r="L215" s="50">
        <f t="shared" ref="L215" si="838">IFERROR(IF(K214,L214/K214*100,0),0)</f>
        <v>0</v>
      </c>
      <c r="M215" s="50">
        <f t="shared" ref="M215" si="839">IFERROR(IF(L214,M214/L214*100,0),0)</f>
        <v>0</v>
      </c>
      <c r="N215" s="107" t="s">
        <v>587</v>
      </c>
      <c r="O215" s="50">
        <f>IFERROR(IF(N214,O214/N214*100,0),0)</f>
        <v>0</v>
      </c>
      <c r="P215" s="50">
        <f t="shared" ref="P215" si="840">IFERROR(IF(O214,P214/O214*100,0),0)</f>
        <v>0</v>
      </c>
      <c r="Q215" s="50">
        <f t="shared" ref="Q215:S215" si="841">IFERROR(IF(P214,Q214/P214*100,0),0)</f>
        <v>0</v>
      </c>
      <c r="R215" s="192" t="str">
        <f t="shared" si="668"/>
        <v/>
      </c>
      <c r="S215" s="50">
        <f t="shared" si="841"/>
        <v>0</v>
      </c>
      <c r="T215" s="215"/>
      <c r="U215" s="169"/>
      <c r="AA215" s="177" t="s">
        <v>110</v>
      </c>
      <c r="AD215" s="107">
        <v>0</v>
      </c>
      <c r="AE215" s="50">
        <v>0</v>
      </c>
      <c r="AF215" s="50">
        <v>0</v>
      </c>
      <c r="AG215" s="50">
        <v>0</v>
      </c>
      <c r="AH215" s="50">
        <v>0</v>
      </c>
      <c r="AI215" s="50">
        <v>0</v>
      </c>
      <c r="AJ215" s="50"/>
      <c r="AK215" s="107">
        <v>0</v>
      </c>
      <c r="AL215" s="50">
        <v>0</v>
      </c>
      <c r="AM215" s="50">
        <v>0</v>
      </c>
      <c r="AN215" s="50"/>
      <c r="AO215" s="192" t="s">
        <v>683</v>
      </c>
    </row>
    <row r="216" spans="1:41" ht="18.75" hidden="1" outlineLevel="1">
      <c r="A216" s="11">
        <v>602030</v>
      </c>
      <c r="B216" s="11">
        <f t="shared" si="653"/>
        <v>630400320</v>
      </c>
      <c r="C216" s="11">
        <v>400320</v>
      </c>
      <c r="D216" s="140"/>
      <c r="E216" s="125" t="str">
        <f>IF(AA216="","Бюджетообразующее предприятие 16",AA216)</f>
        <v>Бюджетообразующее предприятие 16</v>
      </c>
      <c r="F216" s="157" t="s">
        <v>109</v>
      </c>
      <c r="G216" s="125" t="str">
        <f t="shared" ref="G216" si="842">IF(AD216="","",AD216)</f>
        <v/>
      </c>
      <c r="H216" s="125" t="str">
        <f t="shared" ref="H216" si="843">IF(AE216="","",AE216)</f>
        <v/>
      </c>
      <c r="I216" s="125" t="str">
        <f t="shared" ref="I216" si="844">IF(AF216="","",AF216)</f>
        <v/>
      </c>
      <c r="J216" s="125" t="str">
        <f t="shared" ref="J216" si="845">IF(AG216="","",AG216)</f>
        <v/>
      </c>
      <c r="K216" s="125" t="str">
        <f t="shared" ref="K216" si="846">IF(AH216="","",AH216)</f>
        <v/>
      </c>
      <c r="L216" s="125" t="str">
        <f t="shared" ref="L216" si="847">IF(AI216="","",AI216)</f>
        <v/>
      </c>
      <c r="M216" s="125"/>
      <c r="N216" s="125" t="str">
        <f t="shared" ref="N216" si="848">IF(AK216="","",AK216)</f>
        <v/>
      </c>
      <c r="O216" s="125" t="str">
        <f t="shared" ref="O216" si="849">IF(AL216="","",AL216)</f>
        <v/>
      </c>
      <c r="P216" s="125" t="str">
        <f t="shared" ref="P216" si="850">IF(AM216="","",AM216)</f>
        <v/>
      </c>
      <c r="Q216" s="125"/>
      <c r="R216" s="125" t="str">
        <f t="shared" si="668"/>
        <v/>
      </c>
      <c r="S216" s="125"/>
      <c r="T216" s="211"/>
      <c r="U216" s="169"/>
      <c r="AA216" s="177" t="s">
        <v>660</v>
      </c>
      <c r="AD216" s="125" t="s">
        <v>683</v>
      </c>
      <c r="AE216" s="125" t="s">
        <v>683</v>
      </c>
      <c r="AF216" s="125" t="s">
        <v>683</v>
      </c>
      <c r="AG216" s="125" t="s">
        <v>683</v>
      </c>
      <c r="AH216" s="125" t="s">
        <v>683</v>
      </c>
      <c r="AI216" s="125" t="s">
        <v>683</v>
      </c>
      <c r="AJ216" s="125"/>
      <c r="AK216" s="125" t="s">
        <v>683</v>
      </c>
      <c r="AL216" s="125" t="s">
        <v>683</v>
      </c>
      <c r="AM216" s="125" t="s">
        <v>683</v>
      </c>
      <c r="AN216" s="125"/>
      <c r="AO216" s="125" t="s">
        <v>683</v>
      </c>
    </row>
    <row r="217" spans="1:41" ht="18.75" hidden="1" outlineLevel="1">
      <c r="A217" s="11">
        <v>602040</v>
      </c>
      <c r="B217" s="11">
        <f t="shared" si="653"/>
        <v>630400330</v>
      </c>
      <c r="C217" s="11">
        <v>400330</v>
      </c>
      <c r="D217" s="140"/>
      <c r="E217" s="55" t="s">
        <v>110</v>
      </c>
      <c r="F217" s="78" t="s">
        <v>613</v>
      </c>
      <c r="G217" s="107" t="s">
        <v>587</v>
      </c>
      <c r="H217" s="50">
        <f>IFERROR(IF(G216,H216/G216*100,0),0)</f>
        <v>0</v>
      </c>
      <c r="I217" s="50">
        <f t="shared" ref="I217" si="851">IFERROR(IF(H216,I216/H216*100,0),0)</f>
        <v>0</v>
      </c>
      <c r="J217" s="50">
        <f t="shared" ref="J217" si="852">IFERROR(IF(I216,J216/I216*100,0),0)</f>
        <v>0</v>
      </c>
      <c r="K217" s="50">
        <f t="shared" ref="K217" si="853">IFERROR(IF(J216,K216/J216*100,0),0)</f>
        <v>0</v>
      </c>
      <c r="L217" s="50">
        <f t="shared" ref="L217" si="854">IFERROR(IF(K216,L216/K216*100,0),0)</f>
        <v>0</v>
      </c>
      <c r="M217" s="50">
        <f t="shared" ref="M217" si="855">IFERROR(IF(L216,M216/L216*100,0),0)</f>
        <v>0</v>
      </c>
      <c r="N217" s="107" t="s">
        <v>587</v>
      </c>
      <c r="O217" s="50">
        <f>IFERROR(IF(N216,O216/N216*100,0),0)</f>
        <v>0</v>
      </c>
      <c r="P217" s="50">
        <f t="shared" ref="P217" si="856">IFERROR(IF(O216,P216/O216*100,0),0)</f>
        <v>0</v>
      </c>
      <c r="Q217" s="50">
        <f t="shared" ref="Q217:S217" si="857">IFERROR(IF(P216,Q216/P216*100,0),0)</f>
        <v>0</v>
      </c>
      <c r="R217" s="192" t="str">
        <f t="shared" si="668"/>
        <v/>
      </c>
      <c r="S217" s="50">
        <f t="shared" si="857"/>
        <v>0</v>
      </c>
      <c r="T217" s="215"/>
      <c r="U217" s="169"/>
      <c r="AA217" s="177" t="s">
        <v>110</v>
      </c>
      <c r="AD217" s="107">
        <v>0</v>
      </c>
      <c r="AE217" s="50">
        <v>0</v>
      </c>
      <c r="AF217" s="50">
        <v>0</v>
      </c>
      <c r="AG217" s="50">
        <v>0</v>
      </c>
      <c r="AH217" s="50">
        <v>0</v>
      </c>
      <c r="AI217" s="50">
        <v>0</v>
      </c>
      <c r="AJ217" s="50"/>
      <c r="AK217" s="107">
        <v>0</v>
      </c>
      <c r="AL217" s="50">
        <v>0</v>
      </c>
      <c r="AM217" s="50">
        <v>0</v>
      </c>
      <c r="AN217" s="50"/>
      <c r="AO217" s="192" t="s">
        <v>683</v>
      </c>
    </row>
    <row r="218" spans="1:41" ht="18.75" hidden="1" outlineLevel="1">
      <c r="A218" s="11">
        <v>602050</v>
      </c>
      <c r="B218" s="11">
        <f t="shared" si="653"/>
        <v>630400340</v>
      </c>
      <c r="C218" s="11">
        <v>400340</v>
      </c>
      <c r="D218" s="140"/>
      <c r="E218" s="125" t="str">
        <f>IF(AA218="","Бюджетообразующее предприятие 17",AA218)</f>
        <v>Бюджетообразующее предприятие 17</v>
      </c>
      <c r="F218" s="157" t="s">
        <v>109</v>
      </c>
      <c r="G218" s="125" t="str">
        <f t="shared" ref="G218" si="858">IF(AD218="","",AD218)</f>
        <v/>
      </c>
      <c r="H218" s="125" t="str">
        <f t="shared" ref="H218" si="859">IF(AE218="","",AE218)</f>
        <v/>
      </c>
      <c r="I218" s="125" t="str">
        <f t="shared" ref="I218" si="860">IF(AF218="","",AF218)</f>
        <v/>
      </c>
      <c r="J218" s="125" t="str">
        <f t="shared" ref="J218" si="861">IF(AG218="","",AG218)</f>
        <v/>
      </c>
      <c r="K218" s="125" t="str">
        <f t="shared" ref="K218" si="862">IF(AH218="","",AH218)</f>
        <v/>
      </c>
      <c r="L218" s="125" t="str">
        <f t="shared" ref="L218" si="863">IF(AI218="","",AI218)</f>
        <v/>
      </c>
      <c r="M218" s="125"/>
      <c r="N218" s="125" t="str">
        <f t="shared" ref="N218" si="864">IF(AK218="","",AK218)</f>
        <v/>
      </c>
      <c r="O218" s="125" t="str">
        <f t="shared" ref="O218" si="865">IF(AL218="","",AL218)</f>
        <v/>
      </c>
      <c r="P218" s="125" t="str">
        <f t="shared" ref="P218" si="866">IF(AM218="","",AM218)</f>
        <v/>
      </c>
      <c r="Q218" s="125"/>
      <c r="R218" s="125" t="str">
        <f t="shared" si="668"/>
        <v/>
      </c>
      <c r="S218" s="125"/>
      <c r="T218" s="211"/>
      <c r="U218" s="169"/>
      <c r="AA218" s="177" t="s">
        <v>661</v>
      </c>
      <c r="AD218" s="125" t="s">
        <v>683</v>
      </c>
      <c r="AE218" s="125" t="s">
        <v>683</v>
      </c>
      <c r="AF218" s="125" t="s">
        <v>683</v>
      </c>
      <c r="AG218" s="125" t="s">
        <v>683</v>
      </c>
      <c r="AH218" s="125" t="s">
        <v>683</v>
      </c>
      <c r="AI218" s="125" t="s">
        <v>683</v>
      </c>
      <c r="AJ218" s="125"/>
      <c r="AK218" s="125" t="s">
        <v>683</v>
      </c>
      <c r="AL218" s="125" t="s">
        <v>683</v>
      </c>
      <c r="AM218" s="125" t="s">
        <v>683</v>
      </c>
      <c r="AN218" s="125"/>
      <c r="AO218" s="125" t="s">
        <v>683</v>
      </c>
    </row>
    <row r="219" spans="1:41" ht="18.75" hidden="1" outlineLevel="1">
      <c r="A219" s="11">
        <v>602060</v>
      </c>
      <c r="B219" s="11">
        <f t="shared" si="653"/>
        <v>630400350</v>
      </c>
      <c r="C219" s="11">
        <v>400350</v>
      </c>
      <c r="D219" s="140"/>
      <c r="E219" s="55" t="s">
        <v>110</v>
      </c>
      <c r="F219" s="78" t="s">
        <v>613</v>
      </c>
      <c r="G219" s="107" t="s">
        <v>587</v>
      </c>
      <c r="H219" s="50">
        <f>IFERROR(IF(G218,H218/G218*100,0),0)</f>
        <v>0</v>
      </c>
      <c r="I219" s="50">
        <f t="shared" ref="I219" si="867">IFERROR(IF(H218,I218/H218*100,0),0)</f>
        <v>0</v>
      </c>
      <c r="J219" s="50">
        <f t="shared" ref="J219" si="868">IFERROR(IF(I218,J218/I218*100,0),0)</f>
        <v>0</v>
      </c>
      <c r="K219" s="50">
        <f t="shared" ref="K219" si="869">IFERROR(IF(J218,K218/J218*100,0),0)</f>
        <v>0</v>
      </c>
      <c r="L219" s="50">
        <f t="shared" ref="L219" si="870">IFERROR(IF(K218,L218/K218*100,0),0)</f>
        <v>0</v>
      </c>
      <c r="M219" s="50">
        <f t="shared" ref="M219" si="871">IFERROR(IF(L218,M218/L218*100,0),0)</f>
        <v>0</v>
      </c>
      <c r="N219" s="107" t="s">
        <v>587</v>
      </c>
      <c r="O219" s="50">
        <f>IFERROR(IF(N218,O218/N218*100,0),0)</f>
        <v>0</v>
      </c>
      <c r="P219" s="50">
        <f t="shared" ref="P219" si="872">IFERROR(IF(O218,P218/O218*100,0),0)</f>
        <v>0</v>
      </c>
      <c r="Q219" s="50">
        <f t="shared" ref="Q219:S219" si="873">IFERROR(IF(P218,Q218/P218*100,0),0)</f>
        <v>0</v>
      </c>
      <c r="R219" s="192" t="str">
        <f t="shared" si="668"/>
        <v/>
      </c>
      <c r="S219" s="50">
        <f t="shared" si="873"/>
        <v>0</v>
      </c>
      <c r="T219" s="215"/>
      <c r="U219" s="169"/>
      <c r="AA219" s="177" t="s">
        <v>110</v>
      </c>
      <c r="AD219" s="107">
        <v>0</v>
      </c>
      <c r="AE219" s="50">
        <v>0</v>
      </c>
      <c r="AF219" s="50">
        <v>0</v>
      </c>
      <c r="AG219" s="50">
        <v>0</v>
      </c>
      <c r="AH219" s="50">
        <v>0</v>
      </c>
      <c r="AI219" s="50">
        <v>0</v>
      </c>
      <c r="AJ219" s="50"/>
      <c r="AK219" s="107">
        <v>0</v>
      </c>
      <c r="AL219" s="50">
        <v>0</v>
      </c>
      <c r="AM219" s="50">
        <v>0</v>
      </c>
      <c r="AN219" s="50"/>
      <c r="AO219" s="192" t="s">
        <v>683</v>
      </c>
    </row>
    <row r="220" spans="1:41" ht="18.75" hidden="1" outlineLevel="1">
      <c r="A220" s="11">
        <v>602070</v>
      </c>
      <c r="B220" s="11">
        <f t="shared" si="653"/>
        <v>630400360</v>
      </c>
      <c r="C220" s="11">
        <v>400360</v>
      </c>
      <c r="D220" s="140"/>
      <c r="E220" s="125" t="str">
        <f>IF(AA220="","Бюджетообразующее предприятие 18",AA220)</f>
        <v>Бюджетообразующее предприятие 18</v>
      </c>
      <c r="F220" s="157" t="s">
        <v>109</v>
      </c>
      <c r="G220" s="125" t="str">
        <f t="shared" ref="G220" si="874">IF(AD220="","",AD220)</f>
        <v/>
      </c>
      <c r="H220" s="125" t="str">
        <f t="shared" ref="H220" si="875">IF(AE220="","",AE220)</f>
        <v/>
      </c>
      <c r="I220" s="125" t="str">
        <f t="shared" ref="I220" si="876">IF(AF220="","",AF220)</f>
        <v/>
      </c>
      <c r="J220" s="125" t="str">
        <f t="shared" ref="J220" si="877">IF(AG220="","",AG220)</f>
        <v/>
      </c>
      <c r="K220" s="125" t="str">
        <f t="shared" ref="K220" si="878">IF(AH220="","",AH220)</f>
        <v/>
      </c>
      <c r="L220" s="125" t="str">
        <f t="shared" ref="L220" si="879">IF(AI220="","",AI220)</f>
        <v/>
      </c>
      <c r="M220" s="125"/>
      <c r="N220" s="125" t="str">
        <f t="shared" ref="N220" si="880">IF(AK220="","",AK220)</f>
        <v/>
      </c>
      <c r="O220" s="125" t="str">
        <f t="shared" ref="O220" si="881">IF(AL220="","",AL220)</f>
        <v/>
      </c>
      <c r="P220" s="125" t="str">
        <f t="shared" ref="P220" si="882">IF(AM220="","",AM220)</f>
        <v/>
      </c>
      <c r="Q220" s="125"/>
      <c r="R220" s="125" t="str">
        <f t="shared" si="668"/>
        <v/>
      </c>
      <c r="S220" s="125"/>
      <c r="T220" s="211"/>
      <c r="U220" s="169"/>
      <c r="AA220" s="177" t="s">
        <v>662</v>
      </c>
      <c r="AD220" s="125" t="s">
        <v>683</v>
      </c>
      <c r="AE220" s="125" t="s">
        <v>683</v>
      </c>
      <c r="AF220" s="125" t="s">
        <v>683</v>
      </c>
      <c r="AG220" s="125" t="s">
        <v>683</v>
      </c>
      <c r="AH220" s="125" t="s">
        <v>683</v>
      </c>
      <c r="AI220" s="125" t="s">
        <v>683</v>
      </c>
      <c r="AJ220" s="125"/>
      <c r="AK220" s="125" t="s">
        <v>683</v>
      </c>
      <c r="AL220" s="125" t="s">
        <v>683</v>
      </c>
      <c r="AM220" s="125" t="s">
        <v>683</v>
      </c>
      <c r="AN220" s="125"/>
      <c r="AO220" s="125" t="s">
        <v>683</v>
      </c>
    </row>
    <row r="221" spans="1:41" ht="18.75" hidden="1" outlineLevel="1">
      <c r="A221" s="11">
        <v>602080</v>
      </c>
      <c r="B221" s="11">
        <f t="shared" si="653"/>
        <v>630400370</v>
      </c>
      <c r="C221" s="11">
        <v>400370</v>
      </c>
      <c r="D221" s="140"/>
      <c r="E221" s="55" t="s">
        <v>110</v>
      </c>
      <c r="F221" s="78" t="s">
        <v>613</v>
      </c>
      <c r="G221" s="107" t="s">
        <v>587</v>
      </c>
      <c r="H221" s="50">
        <f>IFERROR(IF(G220,H220/G220*100,0),0)</f>
        <v>0</v>
      </c>
      <c r="I221" s="50">
        <f t="shared" ref="I221" si="883">IFERROR(IF(H220,I220/H220*100,0),0)</f>
        <v>0</v>
      </c>
      <c r="J221" s="50">
        <f t="shared" ref="J221" si="884">IFERROR(IF(I220,J220/I220*100,0),0)</f>
        <v>0</v>
      </c>
      <c r="K221" s="50">
        <f t="shared" ref="K221" si="885">IFERROR(IF(J220,K220/J220*100,0),0)</f>
        <v>0</v>
      </c>
      <c r="L221" s="50">
        <f t="shared" ref="L221" si="886">IFERROR(IF(K220,L220/K220*100,0),0)</f>
        <v>0</v>
      </c>
      <c r="M221" s="50">
        <f t="shared" ref="M221" si="887">IFERROR(IF(L220,M220/L220*100,0),0)</f>
        <v>0</v>
      </c>
      <c r="N221" s="107" t="s">
        <v>587</v>
      </c>
      <c r="O221" s="50">
        <f>IFERROR(IF(N220,O220/N220*100,0),0)</f>
        <v>0</v>
      </c>
      <c r="P221" s="50">
        <f t="shared" ref="P221" si="888">IFERROR(IF(O220,P220/O220*100,0),0)</f>
        <v>0</v>
      </c>
      <c r="Q221" s="50">
        <f t="shared" ref="Q221:S221" si="889">IFERROR(IF(P220,Q220/P220*100,0),0)</f>
        <v>0</v>
      </c>
      <c r="R221" s="192" t="str">
        <f t="shared" si="668"/>
        <v/>
      </c>
      <c r="S221" s="50">
        <f t="shared" si="889"/>
        <v>0</v>
      </c>
      <c r="T221" s="215"/>
      <c r="U221" s="169"/>
      <c r="AA221" s="177" t="s">
        <v>110</v>
      </c>
      <c r="AD221" s="107">
        <v>0</v>
      </c>
      <c r="AE221" s="50">
        <v>0</v>
      </c>
      <c r="AF221" s="50">
        <v>0</v>
      </c>
      <c r="AG221" s="50">
        <v>0</v>
      </c>
      <c r="AH221" s="50">
        <v>0</v>
      </c>
      <c r="AI221" s="50">
        <v>0</v>
      </c>
      <c r="AJ221" s="50"/>
      <c r="AK221" s="107">
        <v>0</v>
      </c>
      <c r="AL221" s="50">
        <v>0</v>
      </c>
      <c r="AM221" s="50">
        <v>0</v>
      </c>
      <c r="AN221" s="50"/>
      <c r="AO221" s="192" t="s">
        <v>683</v>
      </c>
    </row>
    <row r="222" spans="1:41" ht="18.75" hidden="1" outlineLevel="1">
      <c r="A222" s="11">
        <v>602090</v>
      </c>
      <c r="B222" s="11">
        <f t="shared" si="653"/>
        <v>630400380</v>
      </c>
      <c r="C222" s="11">
        <v>400380</v>
      </c>
      <c r="D222" s="140"/>
      <c r="E222" s="125" t="str">
        <f>IF(AA222="","Бюджетообразующее предприятие 19",AA222)</f>
        <v>Бюджетообразующее предприятие 19</v>
      </c>
      <c r="F222" s="157" t="s">
        <v>109</v>
      </c>
      <c r="G222" s="125" t="str">
        <f t="shared" ref="G222" si="890">IF(AD222="","",AD222)</f>
        <v/>
      </c>
      <c r="H222" s="125" t="str">
        <f t="shared" ref="H222" si="891">IF(AE222="","",AE222)</f>
        <v/>
      </c>
      <c r="I222" s="125" t="str">
        <f t="shared" ref="I222" si="892">IF(AF222="","",AF222)</f>
        <v/>
      </c>
      <c r="J222" s="125" t="str">
        <f t="shared" ref="J222" si="893">IF(AG222="","",AG222)</f>
        <v/>
      </c>
      <c r="K222" s="125" t="str">
        <f t="shared" ref="K222" si="894">IF(AH222="","",AH222)</f>
        <v/>
      </c>
      <c r="L222" s="125" t="str">
        <f t="shared" ref="L222" si="895">IF(AI222="","",AI222)</f>
        <v/>
      </c>
      <c r="M222" s="125"/>
      <c r="N222" s="125" t="str">
        <f t="shared" ref="N222" si="896">IF(AK222="","",AK222)</f>
        <v/>
      </c>
      <c r="O222" s="125" t="str">
        <f t="shared" ref="O222" si="897">IF(AL222="","",AL222)</f>
        <v/>
      </c>
      <c r="P222" s="125" t="str">
        <f t="shared" ref="P222" si="898">IF(AM222="","",AM222)</f>
        <v/>
      </c>
      <c r="Q222" s="125"/>
      <c r="R222" s="125" t="str">
        <f t="shared" si="668"/>
        <v/>
      </c>
      <c r="S222" s="125"/>
      <c r="T222" s="211"/>
      <c r="U222" s="169"/>
      <c r="AA222" s="177" t="s">
        <v>663</v>
      </c>
      <c r="AD222" s="125" t="s">
        <v>683</v>
      </c>
      <c r="AE222" s="125" t="s">
        <v>683</v>
      </c>
      <c r="AF222" s="125" t="s">
        <v>683</v>
      </c>
      <c r="AG222" s="125" t="s">
        <v>683</v>
      </c>
      <c r="AH222" s="125" t="s">
        <v>683</v>
      </c>
      <c r="AI222" s="125" t="s">
        <v>683</v>
      </c>
      <c r="AJ222" s="125"/>
      <c r="AK222" s="125" t="s">
        <v>683</v>
      </c>
      <c r="AL222" s="125" t="s">
        <v>683</v>
      </c>
      <c r="AM222" s="125" t="s">
        <v>683</v>
      </c>
      <c r="AN222" s="125"/>
      <c r="AO222" s="125" t="s">
        <v>683</v>
      </c>
    </row>
    <row r="223" spans="1:41" ht="18.75" hidden="1" outlineLevel="1">
      <c r="A223" s="11">
        <v>602100</v>
      </c>
      <c r="B223" s="11">
        <f t="shared" si="653"/>
        <v>630400390</v>
      </c>
      <c r="C223" s="11">
        <v>400390</v>
      </c>
      <c r="D223" s="140"/>
      <c r="E223" s="55" t="s">
        <v>110</v>
      </c>
      <c r="F223" s="78" t="s">
        <v>613</v>
      </c>
      <c r="G223" s="107" t="s">
        <v>587</v>
      </c>
      <c r="H223" s="50">
        <f>IFERROR(IF(G222,H222/G222*100,0),0)</f>
        <v>0</v>
      </c>
      <c r="I223" s="50">
        <f t="shared" ref="I223" si="899">IFERROR(IF(H222,I222/H222*100,0),0)</f>
        <v>0</v>
      </c>
      <c r="J223" s="50">
        <f t="shared" ref="J223" si="900">IFERROR(IF(I222,J222/I222*100,0),0)</f>
        <v>0</v>
      </c>
      <c r="K223" s="50">
        <f t="shared" ref="K223" si="901">IFERROR(IF(J222,K222/J222*100,0),0)</f>
        <v>0</v>
      </c>
      <c r="L223" s="50">
        <f t="shared" ref="L223" si="902">IFERROR(IF(K222,L222/K222*100,0),0)</f>
        <v>0</v>
      </c>
      <c r="M223" s="50">
        <f t="shared" ref="M223" si="903">IFERROR(IF(L222,M222/L222*100,0),0)</f>
        <v>0</v>
      </c>
      <c r="N223" s="107" t="s">
        <v>587</v>
      </c>
      <c r="O223" s="50">
        <f>IFERROR(IF(N222,O222/N222*100,0),0)</f>
        <v>0</v>
      </c>
      <c r="P223" s="50">
        <f t="shared" ref="P223" si="904">IFERROR(IF(O222,P222/O222*100,0),0)</f>
        <v>0</v>
      </c>
      <c r="Q223" s="50">
        <f t="shared" ref="Q223:S223" si="905">IFERROR(IF(P222,Q222/P222*100,0),0)</f>
        <v>0</v>
      </c>
      <c r="R223" s="192" t="str">
        <f t="shared" si="668"/>
        <v/>
      </c>
      <c r="S223" s="50">
        <f t="shared" si="905"/>
        <v>0</v>
      </c>
      <c r="T223" s="215"/>
      <c r="U223" s="169"/>
      <c r="AA223" s="177" t="s">
        <v>110</v>
      </c>
      <c r="AD223" s="107">
        <v>0</v>
      </c>
      <c r="AE223" s="50">
        <v>0</v>
      </c>
      <c r="AF223" s="50">
        <v>0</v>
      </c>
      <c r="AG223" s="50">
        <v>0</v>
      </c>
      <c r="AH223" s="50">
        <v>0</v>
      </c>
      <c r="AI223" s="50">
        <v>0</v>
      </c>
      <c r="AJ223" s="50"/>
      <c r="AK223" s="107">
        <v>0</v>
      </c>
      <c r="AL223" s="50">
        <v>0</v>
      </c>
      <c r="AM223" s="50">
        <v>0</v>
      </c>
      <c r="AN223" s="50"/>
      <c r="AO223" s="192" t="s">
        <v>683</v>
      </c>
    </row>
    <row r="224" spans="1:41" ht="18.75" hidden="1" outlineLevel="1">
      <c r="A224" s="11">
        <v>602110</v>
      </c>
      <c r="B224" s="11">
        <f t="shared" si="653"/>
        <v>630400400</v>
      </c>
      <c r="C224" s="11">
        <v>400400</v>
      </c>
      <c r="D224" s="140"/>
      <c r="E224" s="125" t="str">
        <f>IF(AA224="","Бюджетообразующее предприятие 20",AA224)</f>
        <v>Бюджетообразующее предприятие 20</v>
      </c>
      <c r="F224" s="157" t="s">
        <v>109</v>
      </c>
      <c r="G224" s="125" t="str">
        <f t="shared" ref="G224" si="906">IF(AD224="","",AD224)</f>
        <v/>
      </c>
      <c r="H224" s="125" t="str">
        <f t="shared" ref="H224" si="907">IF(AE224="","",AE224)</f>
        <v/>
      </c>
      <c r="I224" s="125" t="str">
        <f t="shared" ref="I224" si="908">IF(AF224="","",AF224)</f>
        <v/>
      </c>
      <c r="J224" s="125" t="str">
        <f t="shared" ref="J224" si="909">IF(AG224="","",AG224)</f>
        <v/>
      </c>
      <c r="K224" s="125" t="str">
        <f t="shared" ref="K224" si="910">IF(AH224="","",AH224)</f>
        <v/>
      </c>
      <c r="L224" s="125" t="str">
        <f t="shared" ref="L224" si="911">IF(AI224="","",AI224)</f>
        <v/>
      </c>
      <c r="M224" s="125"/>
      <c r="N224" s="125" t="str">
        <f t="shared" ref="N224" si="912">IF(AK224="","",AK224)</f>
        <v/>
      </c>
      <c r="O224" s="125" t="str">
        <f t="shared" ref="O224" si="913">IF(AL224="","",AL224)</f>
        <v/>
      </c>
      <c r="P224" s="125" t="str">
        <f t="shared" ref="P224" si="914">IF(AM224="","",AM224)</f>
        <v/>
      </c>
      <c r="Q224" s="125"/>
      <c r="R224" s="125" t="str">
        <f t="shared" si="668"/>
        <v/>
      </c>
      <c r="S224" s="125"/>
      <c r="T224" s="211"/>
      <c r="U224" s="169"/>
      <c r="AA224" s="177" t="s">
        <v>664</v>
      </c>
      <c r="AD224" s="125" t="s">
        <v>683</v>
      </c>
      <c r="AE224" s="125" t="s">
        <v>683</v>
      </c>
      <c r="AF224" s="125" t="s">
        <v>683</v>
      </c>
      <c r="AG224" s="125" t="s">
        <v>683</v>
      </c>
      <c r="AH224" s="125" t="s">
        <v>683</v>
      </c>
      <c r="AI224" s="125" t="s">
        <v>683</v>
      </c>
      <c r="AJ224" s="125"/>
      <c r="AK224" s="125" t="s">
        <v>683</v>
      </c>
      <c r="AL224" s="125" t="s">
        <v>683</v>
      </c>
      <c r="AM224" s="125" t="s">
        <v>683</v>
      </c>
      <c r="AN224" s="125"/>
      <c r="AO224" s="125" t="s">
        <v>683</v>
      </c>
    </row>
    <row r="225" spans="1:41" ht="18.75" hidden="1" outlineLevel="1">
      <c r="A225" s="11">
        <v>602120</v>
      </c>
      <c r="B225" s="11">
        <f t="shared" si="653"/>
        <v>630400410</v>
      </c>
      <c r="C225" s="11">
        <v>400410</v>
      </c>
      <c r="D225" s="140"/>
      <c r="E225" s="55" t="s">
        <v>110</v>
      </c>
      <c r="F225" s="78" t="s">
        <v>613</v>
      </c>
      <c r="G225" s="107" t="s">
        <v>587</v>
      </c>
      <c r="H225" s="50">
        <f>IFERROR(IF(G224,H224/G224*100,0),0)</f>
        <v>0</v>
      </c>
      <c r="I225" s="50">
        <f t="shared" ref="I225" si="915">IFERROR(IF(H224,I224/H224*100,0),0)</f>
        <v>0</v>
      </c>
      <c r="J225" s="50">
        <f t="shared" ref="J225" si="916">IFERROR(IF(I224,J224/I224*100,0),0)</f>
        <v>0</v>
      </c>
      <c r="K225" s="50">
        <f t="shared" ref="K225" si="917">IFERROR(IF(J224,K224/J224*100,0),0)</f>
        <v>0</v>
      </c>
      <c r="L225" s="50">
        <f t="shared" ref="L225" si="918">IFERROR(IF(K224,L224/K224*100,0),0)</f>
        <v>0</v>
      </c>
      <c r="M225" s="50">
        <f t="shared" ref="M225" si="919">IFERROR(IF(L224,M224/L224*100,0),0)</f>
        <v>0</v>
      </c>
      <c r="N225" s="107" t="s">
        <v>587</v>
      </c>
      <c r="O225" s="50">
        <f>IFERROR(IF(N224,O224/N224*100,0),0)</f>
        <v>0</v>
      </c>
      <c r="P225" s="50">
        <f t="shared" ref="P225" si="920">IFERROR(IF(O224,P224/O224*100,0),0)</f>
        <v>0</v>
      </c>
      <c r="Q225" s="50">
        <f t="shared" ref="Q225:S225" si="921">IFERROR(IF(P224,Q224/P224*100,0),0)</f>
        <v>0</v>
      </c>
      <c r="R225" s="192" t="str">
        <f t="shared" si="668"/>
        <v/>
      </c>
      <c r="S225" s="50">
        <f t="shared" si="921"/>
        <v>0</v>
      </c>
      <c r="T225" s="215"/>
      <c r="U225" s="169"/>
      <c r="AA225" s="177" t="s">
        <v>110</v>
      </c>
      <c r="AD225" s="107">
        <v>0</v>
      </c>
      <c r="AE225" s="50">
        <v>0</v>
      </c>
      <c r="AF225" s="50">
        <v>0</v>
      </c>
      <c r="AG225" s="50">
        <v>0</v>
      </c>
      <c r="AH225" s="50">
        <v>0</v>
      </c>
      <c r="AI225" s="50">
        <v>0</v>
      </c>
      <c r="AJ225" s="50"/>
      <c r="AK225" s="107">
        <v>0</v>
      </c>
      <c r="AL225" s="50">
        <v>0</v>
      </c>
      <c r="AM225" s="50">
        <v>0</v>
      </c>
      <c r="AN225" s="50"/>
      <c r="AO225" s="192" t="s">
        <v>683</v>
      </c>
    </row>
    <row r="226" spans="1:41" ht="18.75" hidden="1" outlineLevel="1">
      <c r="A226" s="11">
        <v>602130</v>
      </c>
      <c r="B226" s="11">
        <f t="shared" ref="B226:B245" si="922">VALUE(CONCATENATE($A$2,$C$4,C226))</f>
        <v>630400420</v>
      </c>
      <c r="C226" s="11">
        <v>400420</v>
      </c>
      <c r="D226" s="140"/>
      <c r="E226" s="125" t="str">
        <f>IF(AA226="","Бюджетообразующее предприятие 21",AA226)</f>
        <v>Бюджетообразующее предприятие 21</v>
      </c>
      <c r="F226" s="157" t="s">
        <v>109</v>
      </c>
      <c r="G226" s="125" t="str">
        <f t="shared" ref="G226" si="923">IF(AD226="","",AD226)</f>
        <v/>
      </c>
      <c r="H226" s="125" t="str">
        <f t="shared" ref="H226" si="924">IF(AE226="","",AE226)</f>
        <v/>
      </c>
      <c r="I226" s="125" t="str">
        <f t="shared" ref="I226" si="925">IF(AF226="","",AF226)</f>
        <v/>
      </c>
      <c r="J226" s="125" t="str">
        <f t="shared" ref="J226" si="926">IF(AG226="","",AG226)</f>
        <v/>
      </c>
      <c r="K226" s="125" t="str">
        <f t="shared" ref="K226" si="927">IF(AH226="","",AH226)</f>
        <v/>
      </c>
      <c r="L226" s="125" t="str">
        <f t="shared" ref="L226" si="928">IF(AI226="","",AI226)</f>
        <v/>
      </c>
      <c r="M226" s="125"/>
      <c r="N226" s="125" t="str">
        <f t="shared" ref="N226" si="929">IF(AK226="","",AK226)</f>
        <v/>
      </c>
      <c r="O226" s="125" t="str">
        <f t="shared" ref="O226" si="930">IF(AL226="","",AL226)</f>
        <v/>
      </c>
      <c r="P226" s="125" t="str">
        <f t="shared" ref="P226" si="931">IF(AM226="","",AM226)</f>
        <v/>
      </c>
      <c r="Q226" s="125"/>
      <c r="R226" s="125" t="str">
        <f t="shared" si="668"/>
        <v/>
      </c>
      <c r="S226" s="125"/>
      <c r="T226" s="211"/>
      <c r="U226" s="169"/>
      <c r="AA226" s="177" t="s">
        <v>665</v>
      </c>
      <c r="AD226" s="125" t="s">
        <v>683</v>
      </c>
      <c r="AE226" s="125" t="s">
        <v>683</v>
      </c>
      <c r="AF226" s="125" t="s">
        <v>683</v>
      </c>
      <c r="AG226" s="125" t="s">
        <v>683</v>
      </c>
      <c r="AH226" s="125" t="s">
        <v>683</v>
      </c>
      <c r="AI226" s="125" t="s">
        <v>683</v>
      </c>
      <c r="AJ226" s="125"/>
      <c r="AK226" s="125" t="s">
        <v>683</v>
      </c>
      <c r="AL226" s="125" t="s">
        <v>683</v>
      </c>
      <c r="AM226" s="125" t="s">
        <v>683</v>
      </c>
      <c r="AN226" s="125"/>
      <c r="AO226" s="125" t="s">
        <v>683</v>
      </c>
    </row>
    <row r="227" spans="1:41" ht="18.75" hidden="1" outlineLevel="1">
      <c r="A227" s="11">
        <v>602140</v>
      </c>
      <c r="B227" s="11">
        <f t="shared" si="922"/>
        <v>630400430</v>
      </c>
      <c r="C227" s="11">
        <v>400430</v>
      </c>
      <c r="D227" s="140"/>
      <c r="E227" s="55" t="s">
        <v>110</v>
      </c>
      <c r="F227" s="78" t="s">
        <v>613</v>
      </c>
      <c r="G227" s="107" t="s">
        <v>587</v>
      </c>
      <c r="H227" s="50">
        <f>IFERROR(IF(G226,H226/G226*100,0),0)</f>
        <v>0</v>
      </c>
      <c r="I227" s="50">
        <f t="shared" ref="I227" si="932">IFERROR(IF(H226,I226/H226*100,0),0)</f>
        <v>0</v>
      </c>
      <c r="J227" s="50">
        <f t="shared" ref="J227" si="933">IFERROR(IF(I226,J226/I226*100,0),0)</f>
        <v>0</v>
      </c>
      <c r="K227" s="50">
        <f t="shared" ref="K227" si="934">IFERROR(IF(J226,K226/J226*100,0),0)</f>
        <v>0</v>
      </c>
      <c r="L227" s="50">
        <f t="shared" ref="L227" si="935">IFERROR(IF(K226,L226/K226*100,0),0)</f>
        <v>0</v>
      </c>
      <c r="M227" s="50">
        <f t="shared" ref="M227" si="936">IFERROR(IF(L226,M226/L226*100,0),0)</f>
        <v>0</v>
      </c>
      <c r="N227" s="107" t="s">
        <v>587</v>
      </c>
      <c r="O227" s="50">
        <f>IFERROR(IF(N226,O226/N226*100,0),0)</f>
        <v>0</v>
      </c>
      <c r="P227" s="50">
        <f t="shared" ref="P227" si="937">IFERROR(IF(O226,P226/O226*100,0),0)</f>
        <v>0</v>
      </c>
      <c r="Q227" s="50">
        <f t="shared" ref="Q227:S227" si="938">IFERROR(IF(P226,Q226/P226*100,0),0)</f>
        <v>0</v>
      </c>
      <c r="R227" s="192" t="str">
        <f t="shared" si="668"/>
        <v/>
      </c>
      <c r="S227" s="50">
        <f t="shared" si="938"/>
        <v>0</v>
      </c>
      <c r="T227" s="215"/>
      <c r="U227" s="169"/>
      <c r="AA227" s="177" t="s">
        <v>110</v>
      </c>
      <c r="AD227" s="107">
        <v>0</v>
      </c>
      <c r="AE227" s="50">
        <v>0</v>
      </c>
      <c r="AF227" s="50">
        <v>0</v>
      </c>
      <c r="AG227" s="50">
        <v>0</v>
      </c>
      <c r="AH227" s="50">
        <v>0</v>
      </c>
      <c r="AI227" s="50">
        <v>0</v>
      </c>
      <c r="AJ227" s="50"/>
      <c r="AK227" s="107">
        <v>0</v>
      </c>
      <c r="AL227" s="50">
        <v>0</v>
      </c>
      <c r="AM227" s="50">
        <v>0</v>
      </c>
      <c r="AN227" s="50"/>
      <c r="AO227" s="192" t="s">
        <v>683</v>
      </c>
    </row>
    <row r="228" spans="1:41" ht="18.75" hidden="1" outlineLevel="1">
      <c r="A228" s="11">
        <v>602150</v>
      </c>
      <c r="B228" s="11">
        <f t="shared" si="922"/>
        <v>630400440</v>
      </c>
      <c r="C228" s="11">
        <v>400440</v>
      </c>
      <c r="D228" s="140"/>
      <c r="E228" s="125" t="str">
        <f>IF(AA228="","Бюджетообразующее предприятие 22",AA228)</f>
        <v>Бюджетообразующее предприятие 22</v>
      </c>
      <c r="F228" s="157" t="s">
        <v>109</v>
      </c>
      <c r="G228" s="125" t="str">
        <f t="shared" ref="G228" si="939">IF(AD228="","",AD228)</f>
        <v/>
      </c>
      <c r="H228" s="125" t="str">
        <f t="shared" ref="H228" si="940">IF(AE228="","",AE228)</f>
        <v/>
      </c>
      <c r="I228" s="125" t="str">
        <f t="shared" ref="I228" si="941">IF(AF228="","",AF228)</f>
        <v/>
      </c>
      <c r="J228" s="125" t="str">
        <f t="shared" ref="J228" si="942">IF(AG228="","",AG228)</f>
        <v/>
      </c>
      <c r="K228" s="125" t="str">
        <f t="shared" ref="K228" si="943">IF(AH228="","",AH228)</f>
        <v/>
      </c>
      <c r="L228" s="125" t="str">
        <f t="shared" ref="L228" si="944">IF(AI228="","",AI228)</f>
        <v/>
      </c>
      <c r="M228" s="125"/>
      <c r="N228" s="125" t="str">
        <f t="shared" ref="N228" si="945">IF(AK228="","",AK228)</f>
        <v/>
      </c>
      <c r="O228" s="125" t="str">
        <f t="shared" ref="O228" si="946">IF(AL228="","",AL228)</f>
        <v/>
      </c>
      <c r="P228" s="125" t="str">
        <f t="shared" ref="P228" si="947">IF(AM228="","",AM228)</f>
        <v/>
      </c>
      <c r="Q228" s="125"/>
      <c r="R228" s="125" t="str">
        <f t="shared" si="668"/>
        <v/>
      </c>
      <c r="S228" s="125"/>
      <c r="T228" s="211"/>
      <c r="U228" s="169"/>
      <c r="AA228" s="177" t="s">
        <v>666</v>
      </c>
      <c r="AD228" s="125" t="s">
        <v>683</v>
      </c>
      <c r="AE228" s="125" t="s">
        <v>683</v>
      </c>
      <c r="AF228" s="125" t="s">
        <v>683</v>
      </c>
      <c r="AG228" s="125" t="s">
        <v>683</v>
      </c>
      <c r="AH228" s="125" t="s">
        <v>683</v>
      </c>
      <c r="AI228" s="125" t="s">
        <v>683</v>
      </c>
      <c r="AJ228" s="125"/>
      <c r="AK228" s="125" t="s">
        <v>683</v>
      </c>
      <c r="AL228" s="125" t="s">
        <v>683</v>
      </c>
      <c r="AM228" s="125" t="s">
        <v>683</v>
      </c>
      <c r="AN228" s="125"/>
      <c r="AO228" s="125" t="s">
        <v>683</v>
      </c>
    </row>
    <row r="229" spans="1:41" ht="18.75" hidden="1" outlineLevel="1">
      <c r="A229" s="11">
        <v>602160</v>
      </c>
      <c r="B229" s="11">
        <f t="shared" si="922"/>
        <v>630400450</v>
      </c>
      <c r="C229" s="11">
        <v>400450</v>
      </c>
      <c r="D229" s="140"/>
      <c r="E229" s="55" t="s">
        <v>110</v>
      </c>
      <c r="F229" s="78" t="s">
        <v>613</v>
      </c>
      <c r="G229" s="107" t="s">
        <v>587</v>
      </c>
      <c r="H229" s="50">
        <f>IFERROR(IF(G228,H228/G228*100,0),0)</f>
        <v>0</v>
      </c>
      <c r="I229" s="50">
        <f t="shared" ref="I229" si="948">IFERROR(IF(H228,I228/H228*100,0),0)</f>
        <v>0</v>
      </c>
      <c r="J229" s="50">
        <f t="shared" ref="J229" si="949">IFERROR(IF(I228,J228/I228*100,0),0)</f>
        <v>0</v>
      </c>
      <c r="K229" s="50">
        <f t="shared" ref="K229" si="950">IFERROR(IF(J228,K228/J228*100,0),0)</f>
        <v>0</v>
      </c>
      <c r="L229" s="50">
        <f t="shared" ref="L229" si="951">IFERROR(IF(K228,L228/K228*100,0),0)</f>
        <v>0</v>
      </c>
      <c r="M229" s="50">
        <f t="shared" ref="M229" si="952">IFERROR(IF(L228,M228/L228*100,0),0)</f>
        <v>0</v>
      </c>
      <c r="N229" s="107" t="s">
        <v>587</v>
      </c>
      <c r="O229" s="50">
        <f>IFERROR(IF(N228,O228/N228*100,0),0)</f>
        <v>0</v>
      </c>
      <c r="P229" s="50">
        <f t="shared" ref="P229" si="953">IFERROR(IF(O228,P228/O228*100,0),0)</f>
        <v>0</v>
      </c>
      <c r="Q229" s="50">
        <f t="shared" ref="Q229:S229" si="954">IFERROR(IF(P228,Q228/P228*100,0),0)</f>
        <v>0</v>
      </c>
      <c r="R229" s="192" t="str">
        <f t="shared" si="668"/>
        <v/>
      </c>
      <c r="S229" s="50">
        <f t="shared" si="954"/>
        <v>0</v>
      </c>
      <c r="T229" s="215"/>
      <c r="U229" s="169"/>
      <c r="AA229" s="177" t="s">
        <v>110</v>
      </c>
      <c r="AD229" s="107">
        <v>0</v>
      </c>
      <c r="AE229" s="50">
        <v>0</v>
      </c>
      <c r="AF229" s="50">
        <v>0</v>
      </c>
      <c r="AG229" s="50">
        <v>0</v>
      </c>
      <c r="AH229" s="50">
        <v>0</v>
      </c>
      <c r="AI229" s="50">
        <v>0</v>
      </c>
      <c r="AJ229" s="50"/>
      <c r="AK229" s="107">
        <v>0</v>
      </c>
      <c r="AL229" s="50">
        <v>0</v>
      </c>
      <c r="AM229" s="50">
        <v>0</v>
      </c>
      <c r="AN229" s="50"/>
      <c r="AO229" s="192" t="s">
        <v>683</v>
      </c>
    </row>
    <row r="230" spans="1:41" ht="18.75" hidden="1" outlineLevel="1">
      <c r="A230" s="11">
        <v>602170</v>
      </c>
      <c r="B230" s="11">
        <f t="shared" si="922"/>
        <v>630400460</v>
      </c>
      <c r="C230" s="11">
        <v>400460</v>
      </c>
      <c r="D230" s="140"/>
      <c r="E230" s="125" t="str">
        <f>IF(AA230="","Бюджетообразующее предприятие 23",AA230)</f>
        <v>Бюджетообразующее предприятие 23</v>
      </c>
      <c r="F230" s="157" t="s">
        <v>109</v>
      </c>
      <c r="G230" s="125" t="str">
        <f t="shared" ref="G230" si="955">IF(AD230="","",AD230)</f>
        <v/>
      </c>
      <c r="H230" s="125" t="str">
        <f t="shared" ref="H230" si="956">IF(AE230="","",AE230)</f>
        <v/>
      </c>
      <c r="I230" s="125" t="str">
        <f t="shared" ref="I230" si="957">IF(AF230="","",AF230)</f>
        <v/>
      </c>
      <c r="J230" s="125" t="str">
        <f t="shared" ref="J230" si="958">IF(AG230="","",AG230)</f>
        <v/>
      </c>
      <c r="K230" s="125" t="str">
        <f t="shared" ref="K230" si="959">IF(AH230="","",AH230)</f>
        <v/>
      </c>
      <c r="L230" s="125" t="str">
        <f t="shared" ref="L230" si="960">IF(AI230="","",AI230)</f>
        <v/>
      </c>
      <c r="M230" s="125"/>
      <c r="N230" s="125" t="str">
        <f t="shared" ref="N230" si="961">IF(AK230="","",AK230)</f>
        <v/>
      </c>
      <c r="O230" s="125" t="str">
        <f t="shared" ref="O230" si="962">IF(AL230="","",AL230)</f>
        <v/>
      </c>
      <c r="P230" s="125" t="str">
        <f t="shared" ref="P230" si="963">IF(AM230="","",AM230)</f>
        <v/>
      </c>
      <c r="Q230" s="125"/>
      <c r="R230" s="125" t="str">
        <f t="shared" si="668"/>
        <v/>
      </c>
      <c r="S230" s="125"/>
      <c r="T230" s="211"/>
      <c r="U230" s="169"/>
      <c r="AA230" s="177" t="s">
        <v>667</v>
      </c>
      <c r="AD230" s="125" t="s">
        <v>683</v>
      </c>
      <c r="AE230" s="125" t="s">
        <v>683</v>
      </c>
      <c r="AF230" s="125" t="s">
        <v>683</v>
      </c>
      <c r="AG230" s="125" t="s">
        <v>683</v>
      </c>
      <c r="AH230" s="125" t="s">
        <v>683</v>
      </c>
      <c r="AI230" s="125" t="s">
        <v>683</v>
      </c>
      <c r="AJ230" s="125"/>
      <c r="AK230" s="125" t="s">
        <v>683</v>
      </c>
      <c r="AL230" s="125" t="s">
        <v>683</v>
      </c>
      <c r="AM230" s="125" t="s">
        <v>683</v>
      </c>
      <c r="AN230" s="125"/>
      <c r="AO230" s="125" t="s">
        <v>683</v>
      </c>
    </row>
    <row r="231" spans="1:41" ht="18.75" hidden="1" outlineLevel="1">
      <c r="A231" s="11">
        <v>602180</v>
      </c>
      <c r="B231" s="11">
        <f t="shared" si="922"/>
        <v>630400470</v>
      </c>
      <c r="C231" s="11">
        <v>400470</v>
      </c>
      <c r="D231" s="140"/>
      <c r="E231" s="55" t="s">
        <v>110</v>
      </c>
      <c r="F231" s="78" t="s">
        <v>613</v>
      </c>
      <c r="G231" s="107" t="s">
        <v>587</v>
      </c>
      <c r="H231" s="50">
        <f>IFERROR(IF(G230,H230/G230*100,0),0)</f>
        <v>0</v>
      </c>
      <c r="I231" s="50">
        <f t="shared" ref="I231" si="964">IFERROR(IF(H230,I230/H230*100,0),0)</f>
        <v>0</v>
      </c>
      <c r="J231" s="50">
        <f t="shared" ref="J231" si="965">IFERROR(IF(I230,J230/I230*100,0),0)</f>
        <v>0</v>
      </c>
      <c r="K231" s="50">
        <f t="shared" ref="K231" si="966">IFERROR(IF(J230,K230/J230*100,0),0)</f>
        <v>0</v>
      </c>
      <c r="L231" s="50">
        <f t="shared" ref="L231" si="967">IFERROR(IF(K230,L230/K230*100,0),0)</f>
        <v>0</v>
      </c>
      <c r="M231" s="50">
        <f t="shared" ref="M231" si="968">IFERROR(IF(L230,M230/L230*100,0),0)</f>
        <v>0</v>
      </c>
      <c r="N231" s="107" t="s">
        <v>587</v>
      </c>
      <c r="O231" s="50">
        <f>IFERROR(IF(N230,O230/N230*100,0),0)</f>
        <v>0</v>
      </c>
      <c r="P231" s="50">
        <f t="shared" ref="P231" si="969">IFERROR(IF(O230,P230/O230*100,0),0)</f>
        <v>0</v>
      </c>
      <c r="Q231" s="50">
        <f t="shared" ref="Q231:S231" si="970">IFERROR(IF(P230,Q230/P230*100,0),0)</f>
        <v>0</v>
      </c>
      <c r="R231" s="192" t="str">
        <f t="shared" si="668"/>
        <v/>
      </c>
      <c r="S231" s="50">
        <f t="shared" si="970"/>
        <v>0</v>
      </c>
      <c r="T231" s="215"/>
      <c r="U231" s="169"/>
      <c r="AA231" s="177" t="s">
        <v>110</v>
      </c>
      <c r="AD231" s="107">
        <v>0</v>
      </c>
      <c r="AE231" s="50">
        <v>0</v>
      </c>
      <c r="AF231" s="50">
        <v>0</v>
      </c>
      <c r="AG231" s="50">
        <v>0</v>
      </c>
      <c r="AH231" s="50">
        <v>0</v>
      </c>
      <c r="AI231" s="50">
        <v>0</v>
      </c>
      <c r="AJ231" s="50"/>
      <c r="AK231" s="107">
        <v>0</v>
      </c>
      <c r="AL231" s="50">
        <v>0</v>
      </c>
      <c r="AM231" s="50">
        <v>0</v>
      </c>
      <c r="AN231" s="50"/>
      <c r="AO231" s="192" t="s">
        <v>683</v>
      </c>
    </row>
    <row r="232" spans="1:41" ht="18.75" hidden="1" outlineLevel="1">
      <c r="A232" s="11">
        <v>602190</v>
      </c>
      <c r="B232" s="11">
        <f t="shared" si="922"/>
        <v>630400480</v>
      </c>
      <c r="C232" s="11">
        <v>400480</v>
      </c>
      <c r="D232" s="140"/>
      <c r="E232" s="125" t="str">
        <f>IF(AA232="","Бюджетообразующее предприятие 24",AA232)</f>
        <v>Бюджетообразующее предприятие 24</v>
      </c>
      <c r="F232" s="157" t="s">
        <v>109</v>
      </c>
      <c r="G232" s="125" t="str">
        <f t="shared" ref="G232" si="971">IF(AD232="","",AD232)</f>
        <v/>
      </c>
      <c r="H232" s="125" t="str">
        <f t="shared" ref="H232" si="972">IF(AE232="","",AE232)</f>
        <v/>
      </c>
      <c r="I232" s="125" t="str">
        <f t="shared" ref="I232" si="973">IF(AF232="","",AF232)</f>
        <v/>
      </c>
      <c r="J232" s="125" t="str">
        <f t="shared" ref="J232" si="974">IF(AG232="","",AG232)</f>
        <v/>
      </c>
      <c r="K232" s="125" t="str">
        <f t="shared" ref="K232" si="975">IF(AH232="","",AH232)</f>
        <v/>
      </c>
      <c r="L232" s="125" t="str">
        <f t="shared" ref="L232" si="976">IF(AI232="","",AI232)</f>
        <v/>
      </c>
      <c r="M232" s="125"/>
      <c r="N232" s="125" t="str">
        <f t="shared" ref="N232" si="977">IF(AK232="","",AK232)</f>
        <v/>
      </c>
      <c r="O232" s="125" t="str">
        <f t="shared" ref="O232" si="978">IF(AL232="","",AL232)</f>
        <v/>
      </c>
      <c r="P232" s="125" t="str">
        <f t="shared" ref="P232" si="979">IF(AM232="","",AM232)</f>
        <v/>
      </c>
      <c r="Q232" s="125"/>
      <c r="R232" s="125" t="str">
        <f t="shared" si="668"/>
        <v/>
      </c>
      <c r="S232" s="125"/>
      <c r="T232" s="211"/>
      <c r="U232" s="169"/>
      <c r="AA232" s="177" t="s">
        <v>668</v>
      </c>
      <c r="AD232" s="125" t="s">
        <v>683</v>
      </c>
      <c r="AE232" s="125" t="s">
        <v>683</v>
      </c>
      <c r="AF232" s="125" t="s">
        <v>683</v>
      </c>
      <c r="AG232" s="125" t="s">
        <v>683</v>
      </c>
      <c r="AH232" s="125" t="s">
        <v>683</v>
      </c>
      <c r="AI232" s="125" t="s">
        <v>683</v>
      </c>
      <c r="AJ232" s="125"/>
      <c r="AK232" s="125" t="s">
        <v>683</v>
      </c>
      <c r="AL232" s="125" t="s">
        <v>683</v>
      </c>
      <c r="AM232" s="125" t="s">
        <v>683</v>
      </c>
      <c r="AN232" s="125"/>
      <c r="AO232" s="125" t="s">
        <v>683</v>
      </c>
    </row>
    <row r="233" spans="1:41" ht="18.75" hidden="1" outlineLevel="1">
      <c r="A233" s="11">
        <v>602200</v>
      </c>
      <c r="B233" s="11">
        <f t="shared" si="922"/>
        <v>630400490</v>
      </c>
      <c r="C233" s="11">
        <v>400490</v>
      </c>
      <c r="D233" s="140"/>
      <c r="E233" s="55" t="s">
        <v>110</v>
      </c>
      <c r="F233" s="78" t="s">
        <v>613</v>
      </c>
      <c r="G233" s="107" t="s">
        <v>587</v>
      </c>
      <c r="H233" s="50">
        <f>IFERROR(IF(G232,H232/G232*100,0),0)</f>
        <v>0</v>
      </c>
      <c r="I233" s="50">
        <f t="shared" ref="I233" si="980">IFERROR(IF(H232,I232/H232*100,0),0)</f>
        <v>0</v>
      </c>
      <c r="J233" s="50">
        <f t="shared" ref="J233" si="981">IFERROR(IF(I232,J232/I232*100,0),0)</f>
        <v>0</v>
      </c>
      <c r="K233" s="50">
        <f t="shared" ref="K233" si="982">IFERROR(IF(J232,K232/J232*100,0),0)</f>
        <v>0</v>
      </c>
      <c r="L233" s="50">
        <f t="shared" ref="L233" si="983">IFERROR(IF(K232,L232/K232*100,0),0)</f>
        <v>0</v>
      </c>
      <c r="M233" s="50">
        <f t="shared" ref="M233" si="984">IFERROR(IF(L232,M232/L232*100,0),0)</f>
        <v>0</v>
      </c>
      <c r="N233" s="107" t="s">
        <v>587</v>
      </c>
      <c r="O233" s="50">
        <f>IFERROR(IF(N232,O232/N232*100,0),0)</f>
        <v>0</v>
      </c>
      <c r="P233" s="50">
        <f t="shared" ref="P233" si="985">IFERROR(IF(O232,P232/O232*100,0),0)</f>
        <v>0</v>
      </c>
      <c r="Q233" s="50">
        <f t="shared" ref="Q233:S233" si="986">IFERROR(IF(P232,Q232/P232*100,0),0)</f>
        <v>0</v>
      </c>
      <c r="R233" s="192" t="str">
        <f t="shared" si="668"/>
        <v/>
      </c>
      <c r="S233" s="50">
        <f t="shared" si="986"/>
        <v>0</v>
      </c>
      <c r="T233" s="215"/>
      <c r="U233" s="169"/>
      <c r="AA233" s="177" t="s">
        <v>110</v>
      </c>
      <c r="AD233" s="107">
        <v>0</v>
      </c>
      <c r="AE233" s="50">
        <v>0</v>
      </c>
      <c r="AF233" s="50">
        <v>0</v>
      </c>
      <c r="AG233" s="50">
        <v>0</v>
      </c>
      <c r="AH233" s="50">
        <v>0</v>
      </c>
      <c r="AI233" s="50">
        <v>0</v>
      </c>
      <c r="AJ233" s="50"/>
      <c r="AK233" s="107">
        <v>0</v>
      </c>
      <c r="AL233" s="50">
        <v>0</v>
      </c>
      <c r="AM233" s="50">
        <v>0</v>
      </c>
      <c r="AN233" s="50"/>
      <c r="AO233" s="192" t="s">
        <v>683</v>
      </c>
    </row>
    <row r="234" spans="1:41" ht="18.75" hidden="1" outlineLevel="1">
      <c r="A234" s="11">
        <v>602210</v>
      </c>
      <c r="B234" s="11">
        <f t="shared" si="922"/>
        <v>630400500</v>
      </c>
      <c r="C234" s="11">
        <v>400500</v>
      </c>
      <c r="D234" s="140"/>
      <c r="E234" s="125" t="str">
        <f>IF(AA234="","Бюджетообразующее предприятие 25",AA234)</f>
        <v>Бюджетообразующее предприятие 25</v>
      </c>
      <c r="F234" s="157" t="s">
        <v>109</v>
      </c>
      <c r="G234" s="125" t="str">
        <f t="shared" ref="G234" si="987">IF(AD234="","",AD234)</f>
        <v/>
      </c>
      <c r="H234" s="125" t="str">
        <f t="shared" ref="H234" si="988">IF(AE234="","",AE234)</f>
        <v/>
      </c>
      <c r="I234" s="125" t="str">
        <f t="shared" ref="I234" si="989">IF(AF234="","",AF234)</f>
        <v/>
      </c>
      <c r="J234" s="125" t="str">
        <f t="shared" ref="J234" si="990">IF(AG234="","",AG234)</f>
        <v/>
      </c>
      <c r="K234" s="125" t="str">
        <f t="shared" ref="K234" si="991">IF(AH234="","",AH234)</f>
        <v/>
      </c>
      <c r="L234" s="125" t="str">
        <f t="shared" ref="L234" si="992">IF(AI234="","",AI234)</f>
        <v/>
      </c>
      <c r="M234" s="125"/>
      <c r="N234" s="125" t="str">
        <f t="shared" ref="N234" si="993">IF(AK234="","",AK234)</f>
        <v/>
      </c>
      <c r="O234" s="125" t="str">
        <f t="shared" ref="O234" si="994">IF(AL234="","",AL234)</f>
        <v/>
      </c>
      <c r="P234" s="125" t="str">
        <f t="shared" ref="P234" si="995">IF(AM234="","",AM234)</f>
        <v/>
      </c>
      <c r="Q234" s="125"/>
      <c r="R234" s="125" t="str">
        <f t="shared" si="668"/>
        <v/>
      </c>
      <c r="S234" s="125"/>
      <c r="T234" s="211"/>
      <c r="U234" s="169"/>
      <c r="AA234" s="177" t="s">
        <v>669</v>
      </c>
      <c r="AD234" s="125" t="s">
        <v>683</v>
      </c>
      <c r="AE234" s="125" t="s">
        <v>683</v>
      </c>
      <c r="AF234" s="125" t="s">
        <v>683</v>
      </c>
      <c r="AG234" s="125" t="s">
        <v>683</v>
      </c>
      <c r="AH234" s="125" t="s">
        <v>683</v>
      </c>
      <c r="AI234" s="125" t="s">
        <v>683</v>
      </c>
      <c r="AJ234" s="125"/>
      <c r="AK234" s="125" t="s">
        <v>683</v>
      </c>
      <c r="AL234" s="125" t="s">
        <v>683</v>
      </c>
      <c r="AM234" s="125" t="s">
        <v>683</v>
      </c>
      <c r="AN234" s="125"/>
      <c r="AO234" s="125" t="s">
        <v>683</v>
      </c>
    </row>
    <row r="235" spans="1:41" ht="18.75" hidden="1" outlineLevel="1">
      <c r="A235" s="11">
        <v>602220</v>
      </c>
      <c r="B235" s="11">
        <f t="shared" si="922"/>
        <v>630400510</v>
      </c>
      <c r="C235" s="11">
        <v>400510</v>
      </c>
      <c r="D235" s="140"/>
      <c r="E235" s="55" t="s">
        <v>110</v>
      </c>
      <c r="F235" s="78" t="s">
        <v>613</v>
      </c>
      <c r="G235" s="107" t="s">
        <v>587</v>
      </c>
      <c r="H235" s="50">
        <f>IFERROR(IF(G234,H234/G234*100,0),0)</f>
        <v>0</v>
      </c>
      <c r="I235" s="50">
        <f t="shared" ref="I235" si="996">IFERROR(IF(H234,I234/H234*100,0),0)</f>
        <v>0</v>
      </c>
      <c r="J235" s="50">
        <f t="shared" ref="J235" si="997">IFERROR(IF(I234,J234/I234*100,0),0)</f>
        <v>0</v>
      </c>
      <c r="K235" s="50">
        <f t="shared" ref="K235" si="998">IFERROR(IF(J234,K234/J234*100,0),0)</f>
        <v>0</v>
      </c>
      <c r="L235" s="50">
        <f t="shared" ref="L235" si="999">IFERROR(IF(K234,L234/K234*100,0),0)</f>
        <v>0</v>
      </c>
      <c r="M235" s="50">
        <f t="shared" ref="M235" si="1000">IFERROR(IF(L234,M234/L234*100,0),0)</f>
        <v>0</v>
      </c>
      <c r="N235" s="107" t="s">
        <v>587</v>
      </c>
      <c r="O235" s="50">
        <f>IFERROR(IF(N234,O234/N234*100,0),0)</f>
        <v>0</v>
      </c>
      <c r="P235" s="50">
        <f t="shared" ref="P235" si="1001">IFERROR(IF(O234,P234/O234*100,0),0)</f>
        <v>0</v>
      </c>
      <c r="Q235" s="50">
        <f t="shared" ref="Q235:S235" si="1002">IFERROR(IF(P234,Q234/P234*100,0),0)</f>
        <v>0</v>
      </c>
      <c r="R235" s="192" t="str">
        <f t="shared" si="668"/>
        <v/>
      </c>
      <c r="S235" s="50">
        <f t="shared" si="1002"/>
        <v>0</v>
      </c>
      <c r="T235" s="215"/>
      <c r="U235" s="169"/>
      <c r="AA235" s="177" t="s">
        <v>110</v>
      </c>
      <c r="AD235" s="107">
        <v>0</v>
      </c>
      <c r="AE235" s="50">
        <v>0</v>
      </c>
      <c r="AF235" s="50">
        <v>0</v>
      </c>
      <c r="AG235" s="50">
        <v>0</v>
      </c>
      <c r="AH235" s="50">
        <v>0</v>
      </c>
      <c r="AI235" s="50">
        <v>0</v>
      </c>
      <c r="AJ235" s="50"/>
      <c r="AK235" s="107">
        <v>0</v>
      </c>
      <c r="AL235" s="50">
        <v>0</v>
      </c>
      <c r="AM235" s="50">
        <v>0</v>
      </c>
      <c r="AN235" s="50"/>
      <c r="AO235" s="192" t="s">
        <v>683</v>
      </c>
    </row>
    <row r="236" spans="1:41" ht="18.75" hidden="1" outlineLevel="1">
      <c r="A236" s="11">
        <v>602230</v>
      </c>
      <c r="B236" s="11">
        <f t="shared" si="922"/>
        <v>630400520</v>
      </c>
      <c r="C236" s="11">
        <v>400520</v>
      </c>
      <c r="D236" s="140"/>
      <c r="E236" s="125" t="str">
        <f>IF(AA236="","Бюджетообразующее предприятие 26",AA236)</f>
        <v>Бюджетообразующее предприятие 26</v>
      </c>
      <c r="F236" s="157" t="s">
        <v>109</v>
      </c>
      <c r="G236" s="125" t="str">
        <f t="shared" ref="G236" si="1003">IF(AD236="","",AD236)</f>
        <v/>
      </c>
      <c r="H236" s="125" t="str">
        <f t="shared" ref="H236" si="1004">IF(AE236="","",AE236)</f>
        <v/>
      </c>
      <c r="I236" s="125" t="str">
        <f t="shared" ref="I236" si="1005">IF(AF236="","",AF236)</f>
        <v/>
      </c>
      <c r="J236" s="125" t="str">
        <f t="shared" ref="J236" si="1006">IF(AG236="","",AG236)</f>
        <v/>
      </c>
      <c r="K236" s="125" t="str">
        <f t="shared" ref="K236" si="1007">IF(AH236="","",AH236)</f>
        <v/>
      </c>
      <c r="L236" s="125" t="str">
        <f t="shared" ref="L236" si="1008">IF(AI236="","",AI236)</f>
        <v/>
      </c>
      <c r="M236" s="125"/>
      <c r="N236" s="125" t="str">
        <f t="shared" ref="N236" si="1009">IF(AK236="","",AK236)</f>
        <v/>
      </c>
      <c r="O236" s="125" t="str">
        <f t="shared" ref="O236" si="1010">IF(AL236="","",AL236)</f>
        <v/>
      </c>
      <c r="P236" s="125" t="str">
        <f t="shared" ref="P236" si="1011">IF(AM236="","",AM236)</f>
        <v/>
      </c>
      <c r="Q236" s="125"/>
      <c r="R236" s="125" t="str">
        <f t="shared" si="668"/>
        <v/>
      </c>
      <c r="S236" s="125"/>
      <c r="T236" s="211"/>
      <c r="U236" s="169"/>
      <c r="AA236" s="177" t="s">
        <v>670</v>
      </c>
      <c r="AD236" s="125" t="s">
        <v>683</v>
      </c>
      <c r="AE236" s="125" t="s">
        <v>683</v>
      </c>
      <c r="AF236" s="125" t="s">
        <v>683</v>
      </c>
      <c r="AG236" s="125" t="s">
        <v>683</v>
      </c>
      <c r="AH236" s="125" t="s">
        <v>683</v>
      </c>
      <c r="AI236" s="125" t="s">
        <v>683</v>
      </c>
      <c r="AJ236" s="125"/>
      <c r="AK236" s="125" t="s">
        <v>683</v>
      </c>
      <c r="AL236" s="125" t="s">
        <v>683</v>
      </c>
      <c r="AM236" s="125" t="s">
        <v>683</v>
      </c>
      <c r="AN236" s="125"/>
      <c r="AO236" s="125" t="s">
        <v>683</v>
      </c>
    </row>
    <row r="237" spans="1:41" ht="18.75" hidden="1" outlineLevel="1">
      <c r="A237" s="11">
        <v>602240</v>
      </c>
      <c r="B237" s="11">
        <f t="shared" si="922"/>
        <v>630400530</v>
      </c>
      <c r="C237" s="11">
        <v>400530</v>
      </c>
      <c r="D237" s="140"/>
      <c r="E237" s="55" t="s">
        <v>110</v>
      </c>
      <c r="F237" s="78" t="s">
        <v>613</v>
      </c>
      <c r="G237" s="107" t="s">
        <v>587</v>
      </c>
      <c r="H237" s="50">
        <f>IFERROR(IF(G236,H236/G236*100,0),0)</f>
        <v>0</v>
      </c>
      <c r="I237" s="50">
        <f t="shared" ref="I237" si="1012">IFERROR(IF(H236,I236/H236*100,0),0)</f>
        <v>0</v>
      </c>
      <c r="J237" s="50">
        <f t="shared" ref="J237" si="1013">IFERROR(IF(I236,J236/I236*100,0),0)</f>
        <v>0</v>
      </c>
      <c r="K237" s="50">
        <f t="shared" ref="K237" si="1014">IFERROR(IF(J236,K236/J236*100,0),0)</f>
        <v>0</v>
      </c>
      <c r="L237" s="50">
        <f t="shared" ref="L237" si="1015">IFERROR(IF(K236,L236/K236*100,0),0)</f>
        <v>0</v>
      </c>
      <c r="M237" s="50">
        <f t="shared" ref="M237" si="1016">IFERROR(IF(L236,M236/L236*100,0),0)</f>
        <v>0</v>
      </c>
      <c r="N237" s="107" t="s">
        <v>587</v>
      </c>
      <c r="O237" s="50">
        <f>IFERROR(IF(N236,O236/N236*100,0),0)</f>
        <v>0</v>
      </c>
      <c r="P237" s="50">
        <f t="shared" ref="P237" si="1017">IFERROR(IF(O236,P236/O236*100,0),0)</f>
        <v>0</v>
      </c>
      <c r="Q237" s="50">
        <f t="shared" ref="Q237:S237" si="1018">IFERROR(IF(P236,Q236/P236*100,0),0)</f>
        <v>0</v>
      </c>
      <c r="R237" s="192" t="str">
        <f t="shared" si="668"/>
        <v/>
      </c>
      <c r="S237" s="50">
        <f t="shared" si="1018"/>
        <v>0</v>
      </c>
      <c r="T237" s="215"/>
      <c r="U237" s="169"/>
      <c r="AA237" s="177" t="s">
        <v>110</v>
      </c>
      <c r="AD237" s="107">
        <v>0</v>
      </c>
      <c r="AE237" s="50">
        <v>0</v>
      </c>
      <c r="AF237" s="50">
        <v>0</v>
      </c>
      <c r="AG237" s="50">
        <v>0</v>
      </c>
      <c r="AH237" s="50">
        <v>0</v>
      </c>
      <c r="AI237" s="50">
        <v>0</v>
      </c>
      <c r="AJ237" s="50"/>
      <c r="AK237" s="107">
        <v>0</v>
      </c>
      <c r="AL237" s="50">
        <v>0</v>
      </c>
      <c r="AM237" s="50">
        <v>0</v>
      </c>
      <c r="AN237" s="50"/>
      <c r="AO237" s="192" t="s">
        <v>683</v>
      </c>
    </row>
    <row r="238" spans="1:41" ht="18.75" hidden="1" outlineLevel="1">
      <c r="A238" s="11">
        <v>602250</v>
      </c>
      <c r="B238" s="11">
        <f t="shared" si="922"/>
        <v>630400540</v>
      </c>
      <c r="C238" s="11">
        <v>400540</v>
      </c>
      <c r="D238" s="140"/>
      <c r="E238" s="125" t="str">
        <f>IF(AA238="","Бюджетообразующее предприятие 27",AA238)</f>
        <v>Бюджетообразующее предприятие 27</v>
      </c>
      <c r="F238" s="157" t="s">
        <v>109</v>
      </c>
      <c r="G238" s="125" t="str">
        <f t="shared" ref="G238" si="1019">IF(AD238="","",AD238)</f>
        <v/>
      </c>
      <c r="H238" s="125" t="str">
        <f t="shared" ref="H238" si="1020">IF(AE238="","",AE238)</f>
        <v/>
      </c>
      <c r="I238" s="125" t="str">
        <f t="shared" ref="I238" si="1021">IF(AF238="","",AF238)</f>
        <v/>
      </c>
      <c r="J238" s="125" t="str">
        <f t="shared" ref="J238" si="1022">IF(AG238="","",AG238)</f>
        <v/>
      </c>
      <c r="K238" s="125" t="str">
        <f t="shared" ref="K238" si="1023">IF(AH238="","",AH238)</f>
        <v/>
      </c>
      <c r="L238" s="125" t="str">
        <f t="shared" ref="L238" si="1024">IF(AI238="","",AI238)</f>
        <v/>
      </c>
      <c r="M238" s="125"/>
      <c r="N238" s="125" t="str">
        <f t="shared" ref="N238" si="1025">IF(AK238="","",AK238)</f>
        <v/>
      </c>
      <c r="O238" s="125" t="str">
        <f t="shared" ref="O238" si="1026">IF(AL238="","",AL238)</f>
        <v/>
      </c>
      <c r="P238" s="125" t="str">
        <f t="shared" ref="P238" si="1027">IF(AM238="","",AM238)</f>
        <v/>
      </c>
      <c r="Q238" s="125"/>
      <c r="R238" s="125" t="str">
        <f t="shared" si="668"/>
        <v/>
      </c>
      <c r="S238" s="125"/>
      <c r="T238" s="211"/>
      <c r="U238" s="169"/>
      <c r="AA238" s="177" t="s">
        <v>671</v>
      </c>
      <c r="AD238" s="125" t="s">
        <v>683</v>
      </c>
      <c r="AE238" s="125" t="s">
        <v>683</v>
      </c>
      <c r="AF238" s="125" t="s">
        <v>683</v>
      </c>
      <c r="AG238" s="125" t="s">
        <v>683</v>
      </c>
      <c r="AH238" s="125" t="s">
        <v>683</v>
      </c>
      <c r="AI238" s="125" t="s">
        <v>683</v>
      </c>
      <c r="AJ238" s="125"/>
      <c r="AK238" s="125" t="s">
        <v>683</v>
      </c>
      <c r="AL238" s="125" t="s">
        <v>683</v>
      </c>
      <c r="AM238" s="125" t="s">
        <v>683</v>
      </c>
      <c r="AN238" s="125"/>
      <c r="AO238" s="125" t="s">
        <v>683</v>
      </c>
    </row>
    <row r="239" spans="1:41" ht="18.75" hidden="1" outlineLevel="1">
      <c r="A239" s="11">
        <v>602260</v>
      </c>
      <c r="B239" s="11">
        <f t="shared" si="922"/>
        <v>630400550</v>
      </c>
      <c r="C239" s="11">
        <v>400550</v>
      </c>
      <c r="D239" s="140"/>
      <c r="E239" s="55" t="s">
        <v>110</v>
      </c>
      <c r="F239" s="78" t="s">
        <v>613</v>
      </c>
      <c r="G239" s="107" t="s">
        <v>587</v>
      </c>
      <c r="H239" s="50">
        <f>IFERROR(IF(G238,H238/G238*100,0),0)</f>
        <v>0</v>
      </c>
      <c r="I239" s="50">
        <f t="shared" ref="I239" si="1028">IFERROR(IF(H238,I238/H238*100,0),0)</f>
        <v>0</v>
      </c>
      <c r="J239" s="50">
        <f t="shared" ref="J239" si="1029">IFERROR(IF(I238,J238/I238*100,0),0)</f>
        <v>0</v>
      </c>
      <c r="K239" s="50">
        <f t="shared" ref="K239" si="1030">IFERROR(IF(J238,K238/J238*100,0),0)</f>
        <v>0</v>
      </c>
      <c r="L239" s="50">
        <f t="shared" ref="L239" si="1031">IFERROR(IF(K238,L238/K238*100,0),0)</f>
        <v>0</v>
      </c>
      <c r="M239" s="50">
        <f t="shared" ref="M239" si="1032">IFERROR(IF(L238,M238/L238*100,0),0)</f>
        <v>0</v>
      </c>
      <c r="N239" s="107" t="s">
        <v>587</v>
      </c>
      <c r="O239" s="50">
        <f>IFERROR(IF(N238,O238/N238*100,0),0)</f>
        <v>0</v>
      </c>
      <c r="P239" s="50">
        <f t="shared" ref="P239" si="1033">IFERROR(IF(O238,P238/O238*100,0),0)</f>
        <v>0</v>
      </c>
      <c r="Q239" s="50">
        <f t="shared" ref="Q239:S239" si="1034">IFERROR(IF(P238,Q238/P238*100,0),0)</f>
        <v>0</v>
      </c>
      <c r="R239" s="192" t="str">
        <f t="shared" si="668"/>
        <v/>
      </c>
      <c r="S239" s="50">
        <f t="shared" si="1034"/>
        <v>0</v>
      </c>
      <c r="T239" s="215"/>
      <c r="U239" s="169"/>
      <c r="AA239" s="177" t="s">
        <v>110</v>
      </c>
      <c r="AD239" s="107">
        <v>0</v>
      </c>
      <c r="AE239" s="50">
        <v>0</v>
      </c>
      <c r="AF239" s="50">
        <v>0</v>
      </c>
      <c r="AG239" s="50">
        <v>0</v>
      </c>
      <c r="AH239" s="50">
        <v>0</v>
      </c>
      <c r="AI239" s="50">
        <v>0</v>
      </c>
      <c r="AJ239" s="50"/>
      <c r="AK239" s="107">
        <v>0</v>
      </c>
      <c r="AL239" s="50">
        <v>0</v>
      </c>
      <c r="AM239" s="50">
        <v>0</v>
      </c>
      <c r="AN239" s="50"/>
      <c r="AO239" s="192" t="s">
        <v>683</v>
      </c>
    </row>
    <row r="240" spans="1:41" ht="18.75" hidden="1" outlineLevel="1">
      <c r="A240" s="11">
        <v>602270</v>
      </c>
      <c r="B240" s="11">
        <f t="shared" si="922"/>
        <v>630400560</v>
      </c>
      <c r="C240" s="11">
        <v>400560</v>
      </c>
      <c r="D240" s="140"/>
      <c r="E240" s="125" t="str">
        <f>IF(AA240="","Бюджетообразующее предприятие 28",AA240)</f>
        <v>Бюджетообразующее предприятие 28</v>
      </c>
      <c r="F240" s="157" t="s">
        <v>109</v>
      </c>
      <c r="G240" s="125" t="str">
        <f t="shared" ref="G240" si="1035">IF(AD240="","",AD240)</f>
        <v/>
      </c>
      <c r="H240" s="125" t="str">
        <f t="shared" ref="H240" si="1036">IF(AE240="","",AE240)</f>
        <v/>
      </c>
      <c r="I240" s="125" t="str">
        <f t="shared" ref="I240" si="1037">IF(AF240="","",AF240)</f>
        <v/>
      </c>
      <c r="J240" s="125" t="str">
        <f t="shared" ref="J240" si="1038">IF(AG240="","",AG240)</f>
        <v/>
      </c>
      <c r="K240" s="125" t="str">
        <f t="shared" ref="K240" si="1039">IF(AH240="","",AH240)</f>
        <v/>
      </c>
      <c r="L240" s="125" t="str">
        <f t="shared" ref="L240" si="1040">IF(AI240="","",AI240)</f>
        <v/>
      </c>
      <c r="M240" s="125"/>
      <c r="N240" s="125" t="str">
        <f t="shared" ref="N240" si="1041">IF(AK240="","",AK240)</f>
        <v/>
      </c>
      <c r="O240" s="125" t="str">
        <f t="shared" ref="O240" si="1042">IF(AL240="","",AL240)</f>
        <v/>
      </c>
      <c r="P240" s="125" t="str">
        <f t="shared" ref="P240" si="1043">IF(AM240="","",AM240)</f>
        <v/>
      </c>
      <c r="Q240" s="125"/>
      <c r="R240" s="125" t="str">
        <f t="shared" si="668"/>
        <v/>
      </c>
      <c r="S240" s="125"/>
      <c r="T240" s="211"/>
      <c r="U240" s="169"/>
      <c r="AA240" s="177" t="s">
        <v>672</v>
      </c>
      <c r="AD240" s="125" t="s">
        <v>683</v>
      </c>
      <c r="AE240" s="125" t="s">
        <v>683</v>
      </c>
      <c r="AF240" s="125" t="s">
        <v>683</v>
      </c>
      <c r="AG240" s="125" t="s">
        <v>683</v>
      </c>
      <c r="AH240" s="125" t="s">
        <v>683</v>
      </c>
      <c r="AI240" s="125" t="s">
        <v>683</v>
      </c>
      <c r="AJ240" s="125"/>
      <c r="AK240" s="125" t="s">
        <v>683</v>
      </c>
      <c r="AL240" s="125" t="s">
        <v>683</v>
      </c>
      <c r="AM240" s="125" t="s">
        <v>683</v>
      </c>
      <c r="AN240" s="125"/>
      <c r="AO240" s="125" t="s">
        <v>683</v>
      </c>
    </row>
    <row r="241" spans="1:41" ht="18.75" hidden="1" outlineLevel="1">
      <c r="A241" s="11">
        <v>602280</v>
      </c>
      <c r="B241" s="11">
        <f t="shared" si="922"/>
        <v>630400570</v>
      </c>
      <c r="C241" s="11">
        <v>400570</v>
      </c>
      <c r="D241" s="140"/>
      <c r="E241" s="55" t="s">
        <v>110</v>
      </c>
      <c r="F241" s="78" t="s">
        <v>613</v>
      </c>
      <c r="G241" s="107" t="s">
        <v>587</v>
      </c>
      <c r="H241" s="50">
        <f>IFERROR(IF(G240,H240/G240*100,0),0)</f>
        <v>0</v>
      </c>
      <c r="I241" s="50">
        <f t="shared" ref="I241" si="1044">IFERROR(IF(H240,I240/H240*100,0),0)</f>
        <v>0</v>
      </c>
      <c r="J241" s="50">
        <f t="shared" ref="J241" si="1045">IFERROR(IF(I240,J240/I240*100,0),0)</f>
        <v>0</v>
      </c>
      <c r="K241" s="50">
        <f t="shared" ref="K241" si="1046">IFERROR(IF(J240,K240/J240*100,0),0)</f>
        <v>0</v>
      </c>
      <c r="L241" s="50">
        <f t="shared" ref="L241" si="1047">IFERROR(IF(K240,L240/K240*100,0),0)</f>
        <v>0</v>
      </c>
      <c r="M241" s="50">
        <f t="shared" ref="M241" si="1048">IFERROR(IF(L240,M240/L240*100,0),0)</f>
        <v>0</v>
      </c>
      <c r="N241" s="107" t="s">
        <v>587</v>
      </c>
      <c r="O241" s="50">
        <f>IFERROR(IF(N240,O240/N240*100,0),0)</f>
        <v>0</v>
      </c>
      <c r="P241" s="50">
        <f t="shared" ref="P241" si="1049">IFERROR(IF(O240,P240/O240*100,0),0)</f>
        <v>0</v>
      </c>
      <c r="Q241" s="50">
        <f t="shared" ref="Q241:S241" si="1050">IFERROR(IF(P240,Q240/P240*100,0),0)</f>
        <v>0</v>
      </c>
      <c r="R241" s="192" t="str">
        <f t="shared" si="668"/>
        <v/>
      </c>
      <c r="S241" s="50">
        <f t="shared" si="1050"/>
        <v>0</v>
      </c>
      <c r="T241" s="215"/>
      <c r="U241" s="169"/>
      <c r="AA241" s="177" t="s">
        <v>110</v>
      </c>
      <c r="AD241" s="107">
        <v>0</v>
      </c>
      <c r="AE241" s="50">
        <v>0</v>
      </c>
      <c r="AF241" s="50">
        <v>0</v>
      </c>
      <c r="AG241" s="50">
        <v>0</v>
      </c>
      <c r="AH241" s="50">
        <v>0</v>
      </c>
      <c r="AI241" s="50">
        <v>0</v>
      </c>
      <c r="AJ241" s="50"/>
      <c r="AK241" s="107">
        <v>0</v>
      </c>
      <c r="AL241" s="50">
        <v>0</v>
      </c>
      <c r="AM241" s="50">
        <v>0</v>
      </c>
      <c r="AN241" s="50"/>
      <c r="AO241" s="192" t="s">
        <v>683</v>
      </c>
    </row>
    <row r="242" spans="1:41" ht="18.75" hidden="1" outlineLevel="1">
      <c r="A242" s="11">
        <v>602290</v>
      </c>
      <c r="B242" s="11">
        <f t="shared" si="922"/>
        <v>630400580</v>
      </c>
      <c r="C242" s="11">
        <v>400580</v>
      </c>
      <c r="D242" s="140"/>
      <c r="E242" s="125" t="str">
        <f>IF(AA242="","Бюджетообразующее предприятие 29",AA242)</f>
        <v>Бюджетообразующее предприятие 29</v>
      </c>
      <c r="F242" s="157" t="s">
        <v>109</v>
      </c>
      <c r="G242" s="125" t="str">
        <f t="shared" ref="G242" si="1051">IF(AD242="","",AD242)</f>
        <v/>
      </c>
      <c r="H242" s="125" t="str">
        <f t="shared" ref="H242" si="1052">IF(AE242="","",AE242)</f>
        <v/>
      </c>
      <c r="I242" s="125" t="str">
        <f t="shared" ref="I242" si="1053">IF(AF242="","",AF242)</f>
        <v/>
      </c>
      <c r="J242" s="125" t="str">
        <f t="shared" ref="J242" si="1054">IF(AG242="","",AG242)</f>
        <v/>
      </c>
      <c r="K242" s="125" t="str">
        <f t="shared" ref="K242" si="1055">IF(AH242="","",AH242)</f>
        <v/>
      </c>
      <c r="L242" s="125" t="str">
        <f t="shared" ref="L242" si="1056">IF(AI242="","",AI242)</f>
        <v/>
      </c>
      <c r="M242" s="125"/>
      <c r="N242" s="125" t="str">
        <f t="shared" ref="N242" si="1057">IF(AK242="","",AK242)</f>
        <v/>
      </c>
      <c r="O242" s="125" t="str">
        <f t="shared" ref="O242" si="1058">IF(AL242="","",AL242)</f>
        <v/>
      </c>
      <c r="P242" s="125" t="str">
        <f t="shared" ref="P242" si="1059">IF(AM242="","",AM242)</f>
        <v/>
      </c>
      <c r="Q242" s="125"/>
      <c r="R242" s="125" t="str">
        <f t="shared" si="668"/>
        <v/>
      </c>
      <c r="S242" s="125"/>
      <c r="T242" s="211"/>
      <c r="U242" s="169"/>
      <c r="AA242" s="177" t="s">
        <v>673</v>
      </c>
      <c r="AD242" s="125" t="s">
        <v>683</v>
      </c>
      <c r="AE242" s="125" t="s">
        <v>683</v>
      </c>
      <c r="AF242" s="125" t="s">
        <v>683</v>
      </c>
      <c r="AG242" s="125" t="s">
        <v>683</v>
      </c>
      <c r="AH242" s="125" t="s">
        <v>683</v>
      </c>
      <c r="AI242" s="125" t="s">
        <v>683</v>
      </c>
      <c r="AJ242" s="125"/>
      <c r="AK242" s="125" t="s">
        <v>683</v>
      </c>
      <c r="AL242" s="125" t="s">
        <v>683</v>
      </c>
      <c r="AM242" s="125" t="s">
        <v>683</v>
      </c>
      <c r="AN242" s="125"/>
      <c r="AO242" s="125" t="s">
        <v>683</v>
      </c>
    </row>
    <row r="243" spans="1:41" ht="18.75" hidden="1" outlineLevel="1">
      <c r="A243" s="11">
        <v>602300</v>
      </c>
      <c r="B243" s="11">
        <f t="shared" si="922"/>
        <v>630400590</v>
      </c>
      <c r="C243" s="11">
        <v>400590</v>
      </c>
      <c r="D243" s="140"/>
      <c r="E243" s="55" t="s">
        <v>110</v>
      </c>
      <c r="F243" s="78" t="s">
        <v>613</v>
      </c>
      <c r="G243" s="107" t="s">
        <v>587</v>
      </c>
      <c r="H243" s="50">
        <f>IFERROR(IF(G242,H242/G242*100,0),0)</f>
        <v>0</v>
      </c>
      <c r="I243" s="50">
        <f t="shared" ref="I243" si="1060">IFERROR(IF(H242,I242/H242*100,0),0)</f>
        <v>0</v>
      </c>
      <c r="J243" s="50">
        <f t="shared" ref="J243" si="1061">IFERROR(IF(I242,J242/I242*100,0),0)</f>
        <v>0</v>
      </c>
      <c r="K243" s="50">
        <f t="shared" ref="K243" si="1062">IFERROR(IF(J242,K242/J242*100,0),0)</f>
        <v>0</v>
      </c>
      <c r="L243" s="50">
        <f t="shared" ref="L243" si="1063">IFERROR(IF(K242,L242/K242*100,0),0)</f>
        <v>0</v>
      </c>
      <c r="M243" s="50">
        <f t="shared" ref="M243" si="1064">IFERROR(IF(L242,M242/L242*100,0),0)</f>
        <v>0</v>
      </c>
      <c r="N243" s="107" t="s">
        <v>587</v>
      </c>
      <c r="O243" s="50">
        <f>IFERROR(IF(N242,O242/N242*100,0),0)</f>
        <v>0</v>
      </c>
      <c r="P243" s="50">
        <f t="shared" ref="P243" si="1065">IFERROR(IF(O242,P242/O242*100,0),0)</f>
        <v>0</v>
      </c>
      <c r="Q243" s="50">
        <f t="shared" ref="Q243:S243" si="1066">IFERROR(IF(P242,Q242/P242*100,0),0)</f>
        <v>0</v>
      </c>
      <c r="R243" s="192" t="str">
        <f t="shared" si="668"/>
        <v/>
      </c>
      <c r="S243" s="50">
        <f t="shared" si="1066"/>
        <v>0</v>
      </c>
      <c r="T243" s="215"/>
      <c r="U243" s="169"/>
      <c r="AA243" s="177" t="s">
        <v>110</v>
      </c>
      <c r="AD243" s="107">
        <v>0</v>
      </c>
      <c r="AE243" s="50">
        <v>0</v>
      </c>
      <c r="AF243" s="50">
        <v>0</v>
      </c>
      <c r="AG243" s="50">
        <v>0</v>
      </c>
      <c r="AH243" s="50">
        <v>0</v>
      </c>
      <c r="AI243" s="50">
        <v>0</v>
      </c>
      <c r="AJ243" s="50"/>
      <c r="AK243" s="107">
        <v>0</v>
      </c>
      <c r="AL243" s="50">
        <v>0</v>
      </c>
      <c r="AM243" s="50">
        <v>0</v>
      </c>
      <c r="AN243" s="50"/>
      <c r="AO243" s="192" t="s">
        <v>683</v>
      </c>
    </row>
    <row r="244" spans="1:41" ht="18.75" hidden="1" outlineLevel="1">
      <c r="A244" s="11">
        <v>602310</v>
      </c>
      <c r="B244" s="11">
        <f t="shared" si="922"/>
        <v>630400600</v>
      </c>
      <c r="C244" s="11">
        <v>400600</v>
      </c>
      <c r="D244" s="140"/>
      <c r="E244" s="125" t="str">
        <f>IF(AA244="","Бюджетообразующее предприятие 30",AA244)</f>
        <v>Бюджетообразующее предприятие 30</v>
      </c>
      <c r="F244" s="157" t="s">
        <v>109</v>
      </c>
      <c r="G244" s="125" t="str">
        <f t="shared" ref="G244" si="1067">IF(AD244="","",AD244)</f>
        <v/>
      </c>
      <c r="H244" s="125" t="str">
        <f t="shared" ref="H244" si="1068">IF(AE244="","",AE244)</f>
        <v/>
      </c>
      <c r="I244" s="125" t="str">
        <f t="shared" ref="I244" si="1069">IF(AF244="","",AF244)</f>
        <v/>
      </c>
      <c r="J244" s="125" t="str">
        <f t="shared" ref="J244" si="1070">IF(AG244="","",AG244)</f>
        <v/>
      </c>
      <c r="K244" s="125" t="str">
        <f t="shared" ref="K244" si="1071">IF(AH244="","",AH244)</f>
        <v/>
      </c>
      <c r="L244" s="125" t="str">
        <f t="shared" ref="L244" si="1072">IF(AI244="","",AI244)</f>
        <v/>
      </c>
      <c r="M244" s="125"/>
      <c r="N244" s="125" t="str">
        <f t="shared" ref="N244" si="1073">IF(AK244="","",AK244)</f>
        <v/>
      </c>
      <c r="O244" s="125" t="str">
        <f t="shared" ref="O244" si="1074">IF(AL244="","",AL244)</f>
        <v/>
      </c>
      <c r="P244" s="125" t="str">
        <f t="shared" ref="P244" si="1075">IF(AM244="","",AM244)</f>
        <v/>
      </c>
      <c r="Q244" s="125"/>
      <c r="R244" s="125" t="str">
        <f t="shared" si="668"/>
        <v/>
      </c>
      <c r="S244" s="125"/>
      <c r="T244" s="211"/>
      <c r="U244" s="169"/>
      <c r="AA244" s="177" t="s">
        <v>674</v>
      </c>
      <c r="AD244" s="125" t="s">
        <v>683</v>
      </c>
      <c r="AE244" s="125" t="s">
        <v>683</v>
      </c>
      <c r="AF244" s="125" t="s">
        <v>683</v>
      </c>
      <c r="AG244" s="125" t="s">
        <v>683</v>
      </c>
      <c r="AH244" s="125" t="s">
        <v>683</v>
      </c>
      <c r="AI244" s="125" t="s">
        <v>683</v>
      </c>
      <c r="AJ244" s="125"/>
      <c r="AK244" s="125" t="s">
        <v>683</v>
      </c>
      <c r="AL244" s="125" t="s">
        <v>683</v>
      </c>
      <c r="AM244" s="125" t="s">
        <v>683</v>
      </c>
      <c r="AN244" s="125"/>
      <c r="AO244" s="125" t="s">
        <v>683</v>
      </c>
    </row>
    <row r="245" spans="1:41" ht="18.75" hidden="1" outlineLevel="1">
      <c r="A245" s="11">
        <v>602320</v>
      </c>
      <c r="B245" s="11">
        <f t="shared" si="922"/>
        <v>630400610</v>
      </c>
      <c r="C245" s="11">
        <v>400610</v>
      </c>
      <c r="D245" s="140"/>
      <c r="E245" s="55" t="s">
        <v>110</v>
      </c>
      <c r="F245" s="78" t="s">
        <v>613</v>
      </c>
      <c r="G245" s="107" t="s">
        <v>587</v>
      </c>
      <c r="H245" s="50">
        <f>IFERROR(IF(G244,H244/G244*100,0),0)</f>
        <v>0</v>
      </c>
      <c r="I245" s="50">
        <f t="shared" ref="I245" si="1076">IFERROR(IF(H244,I244/H244*100,0),0)</f>
        <v>0</v>
      </c>
      <c r="J245" s="50">
        <f t="shared" ref="J245" si="1077">IFERROR(IF(I244,J244/I244*100,0),0)</f>
        <v>0</v>
      </c>
      <c r="K245" s="50">
        <f t="shared" ref="K245" si="1078">IFERROR(IF(J244,K244/J244*100,0),0)</f>
        <v>0</v>
      </c>
      <c r="L245" s="50">
        <f t="shared" ref="L245" si="1079">IFERROR(IF(K244,L244/K244*100,0),0)</f>
        <v>0</v>
      </c>
      <c r="M245" s="50">
        <f t="shared" ref="M245" si="1080">IFERROR(IF(L244,M244/L244*100,0),0)</f>
        <v>0</v>
      </c>
      <c r="N245" s="107" t="s">
        <v>587</v>
      </c>
      <c r="O245" s="50">
        <f>IFERROR(IF(N244,O244/N244*100,0),0)</f>
        <v>0</v>
      </c>
      <c r="P245" s="50">
        <f t="shared" ref="P245" si="1081">IFERROR(IF(O244,P244/O244*100,0),0)</f>
        <v>0</v>
      </c>
      <c r="Q245" s="50">
        <f t="shared" ref="Q245:S245" si="1082">IFERROR(IF(P244,Q244/P244*100,0),0)</f>
        <v>0</v>
      </c>
      <c r="R245" s="192" t="str">
        <f t="shared" si="668"/>
        <v/>
      </c>
      <c r="S245" s="50">
        <f t="shared" si="1082"/>
        <v>0</v>
      </c>
      <c r="T245" s="215"/>
      <c r="U245" s="169"/>
      <c r="AA245" s="177" t="s">
        <v>110</v>
      </c>
      <c r="AD245" s="107">
        <v>0</v>
      </c>
      <c r="AE245" s="50">
        <v>0</v>
      </c>
      <c r="AF245" s="50">
        <v>0</v>
      </c>
      <c r="AG245" s="50">
        <v>0</v>
      </c>
      <c r="AH245" s="50">
        <v>0</v>
      </c>
      <c r="AI245" s="50">
        <v>0</v>
      </c>
      <c r="AJ245" s="50"/>
      <c r="AK245" s="107">
        <v>0</v>
      </c>
      <c r="AL245" s="50">
        <v>0</v>
      </c>
      <c r="AM245" s="50">
        <v>0</v>
      </c>
      <c r="AN245" s="50"/>
      <c r="AO245" s="192" t="s">
        <v>683</v>
      </c>
    </row>
    <row r="246" spans="1:41" ht="18.75" hidden="1" outlineLevel="2">
      <c r="A246" s="155">
        <v>602330</v>
      </c>
      <c r="B246" s="11">
        <f t="shared" ref="B246:B247" si="1083">VALUE(CONCATENATE($A$2,$C$4,C246))</f>
        <v>630400620</v>
      </c>
      <c r="C246" s="11">
        <v>400620</v>
      </c>
      <c r="D246" s="140"/>
      <c r="E246" s="125" t="str">
        <f>IF(AA246="","Бюджетообразующее предприятие 31",AA246)</f>
        <v>Бюджетообразующее предприятие 31</v>
      </c>
      <c r="F246" s="157" t="s">
        <v>109</v>
      </c>
      <c r="G246" s="125" t="str">
        <f t="shared" ref="G246" si="1084">IF(AD246="","",AD246)</f>
        <v/>
      </c>
      <c r="H246" s="125" t="str">
        <f t="shared" ref="H246" si="1085">IF(AE246="","",AE246)</f>
        <v/>
      </c>
      <c r="I246" s="125" t="str">
        <f t="shared" ref="I246" si="1086">IF(AF246="","",AF246)</f>
        <v/>
      </c>
      <c r="J246" s="125" t="str">
        <f t="shared" ref="J246" si="1087">IF(AG246="","",AG246)</f>
        <v/>
      </c>
      <c r="K246" s="125" t="str">
        <f t="shared" ref="K246" si="1088">IF(AH246="","",AH246)</f>
        <v/>
      </c>
      <c r="L246" s="125" t="str">
        <f t="shared" ref="L246" si="1089">IF(AI246="","",AI246)</f>
        <v/>
      </c>
      <c r="M246" s="125"/>
      <c r="N246" s="125" t="str">
        <f t="shared" ref="N246" si="1090">IF(AK246="","",AK246)</f>
        <v/>
      </c>
      <c r="O246" s="125" t="str">
        <f t="shared" ref="O246" si="1091">IF(AL246="","",AL246)</f>
        <v/>
      </c>
      <c r="P246" s="125" t="str">
        <f t="shared" ref="P246" si="1092">IF(AM246="","",AM246)</f>
        <v/>
      </c>
      <c r="Q246" s="125"/>
      <c r="R246" s="125" t="str">
        <f t="shared" si="668"/>
        <v/>
      </c>
      <c r="S246" s="125"/>
      <c r="T246" s="211"/>
      <c r="U246" s="169"/>
      <c r="AA246" s="177" t="s">
        <v>687</v>
      </c>
      <c r="AD246" s="125" t="s">
        <v>683</v>
      </c>
      <c r="AE246" s="125" t="s">
        <v>683</v>
      </c>
      <c r="AF246" s="125" t="s">
        <v>683</v>
      </c>
      <c r="AG246" s="125" t="s">
        <v>683</v>
      </c>
      <c r="AH246" s="125" t="s">
        <v>683</v>
      </c>
      <c r="AI246" s="125" t="s">
        <v>683</v>
      </c>
      <c r="AJ246" s="125"/>
      <c r="AK246" s="125" t="s">
        <v>683</v>
      </c>
      <c r="AL246" s="125" t="s">
        <v>683</v>
      </c>
      <c r="AM246" s="125" t="s">
        <v>683</v>
      </c>
      <c r="AN246" s="125"/>
      <c r="AO246" s="125" t="s">
        <v>683</v>
      </c>
    </row>
    <row r="247" spans="1:41" ht="18.75" hidden="1" outlineLevel="2">
      <c r="A247" s="155">
        <v>602340</v>
      </c>
      <c r="B247" s="11">
        <f t="shared" si="1083"/>
        <v>630400630</v>
      </c>
      <c r="C247" s="11">
        <v>400630</v>
      </c>
      <c r="D247" s="140"/>
      <c r="E247" s="55" t="s">
        <v>110</v>
      </c>
      <c r="F247" s="78" t="s">
        <v>613</v>
      </c>
      <c r="G247" s="107" t="s">
        <v>587</v>
      </c>
      <c r="H247" s="50">
        <f>IFERROR(IF(G246,H246/G246*100,0),0)</f>
        <v>0</v>
      </c>
      <c r="I247" s="50">
        <f t="shared" ref="I247" si="1093">IFERROR(IF(H246,I246/H246*100,0),0)</f>
        <v>0</v>
      </c>
      <c r="J247" s="50">
        <f t="shared" ref="J247" si="1094">IFERROR(IF(I246,J246/I246*100,0),0)</f>
        <v>0</v>
      </c>
      <c r="K247" s="50">
        <f t="shared" ref="K247" si="1095">IFERROR(IF(J246,K246/J246*100,0),0)</f>
        <v>0</v>
      </c>
      <c r="L247" s="50">
        <f t="shared" ref="L247" si="1096">IFERROR(IF(K246,L246/K246*100,0),0)</f>
        <v>0</v>
      </c>
      <c r="M247" s="50">
        <f t="shared" ref="M247" si="1097">IFERROR(IF(L246,M246/L246*100,0),0)</f>
        <v>0</v>
      </c>
      <c r="N247" s="107" t="s">
        <v>587</v>
      </c>
      <c r="O247" s="50">
        <f>IFERROR(IF(N246,O246/N246*100,0),0)</f>
        <v>0</v>
      </c>
      <c r="P247" s="50">
        <f t="shared" ref="P247" si="1098">IFERROR(IF(O246,P246/O246*100,0),0)</f>
        <v>0</v>
      </c>
      <c r="Q247" s="50">
        <f t="shared" ref="Q247:S247" si="1099">IFERROR(IF(P246,Q246/P246*100,0),0)</f>
        <v>0</v>
      </c>
      <c r="R247" s="192" t="str">
        <f t="shared" si="668"/>
        <v/>
      </c>
      <c r="S247" s="50">
        <f t="shared" si="1099"/>
        <v>0</v>
      </c>
      <c r="T247" s="215"/>
      <c r="U247" s="169"/>
      <c r="AA247" s="177" t="s">
        <v>110</v>
      </c>
      <c r="AD247" s="107" t="s">
        <v>683</v>
      </c>
      <c r="AE247" s="50" t="s">
        <v>683</v>
      </c>
      <c r="AF247" s="50" t="s">
        <v>683</v>
      </c>
      <c r="AG247" s="50" t="s">
        <v>683</v>
      </c>
      <c r="AH247" s="50" t="s">
        <v>683</v>
      </c>
      <c r="AI247" s="50" t="s">
        <v>683</v>
      </c>
      <c r="AJ247" s="50"/>
      <c r="AK247" s="107" t="s">
        <v>683</v>
      </c>
      <c r="AL247" s="50" t="s">
        <v>683</v>
      </c>
      <c r="AM247" s="50" t="s">
        <v>683</v>
      </c>
      <c r="AN247" s="50"/>
      <c r="AO247" s="192" t="s">
        <v>683</v>
      </c>
    </row>
    <row r="248" spans="1:41" ht="18.75" hidden="1" outlineLevel="2">
      <c r="A248" s="155">
        <v>602350</v>
      </c>
      <c r="B248" s="11">
        <f t="shared" ref="B248:B249" si="1100">VALUE(CONCATENATE($A$2,$C$4,C248))</f>
        <v>630400640</v>
      </c>
      <c r="C248" s="11">
        <v>400640</v>
      </c>
      <c r="D248" s="140"/>
      <c r="E248" s="125" t="str">
        <f>IF(AA248="","Бюджетообразующее предприятие 32",AA248)</f>
        <v>Бюджетообразующее предприятие 32</v>
      </c>
      <c r="F248" s="157" t="s">
        <v>109</v>
      </c>
      <c r="G248" s="125" t="str">
        <f t="shared" ref="G248" si="1101">IF(AD248="","",AD248)</f>
        <v/>
      </c>
      <c r="H248" s="125" t="str">
        <f t="shared" ref="H248" si="1102">IF(AE248="","",AE248)</f>
        <v/>
      </c>
      <c r="I248" s="125" t="str">
        <f t="shared" ref="I248" si="1103">IF(AF248="","",AF248)</f>
        <v/>
      </c>
      <c r="J248" s="125" t="str">
        <f t="shared" ref="J248" si="1104">IF(AG248="","",AG248)</f>
        <v/>
      </c>
      <c r="K248" s="125" t="str">
        <f t="shared" ref="K248" si="1105">IF(AH248="","",AH248)</f>
        <v/>
      </c>
      <c r="L248" s="125" t="str">
        <f t="shared" ref="L248" si="1106">IF(AI248="","",AI248)</f>
        <v/>
      </c>
      <c r="M248" s="125"/>
      <c r="N248" s="125" t="str">
        <f t="shared" ref="N248" si="1107">IF(AK248="","",AK248)</f>
        <v/>
      </c>
      <c r="O248" s="125" t="str">
        <f t="shared" ref="O248" si="1108">IF(AL248="","",AL248)</f>
        <v/>
      </c>
      <c r="P248" s="125" t="str">
        <f t="shared" ref="P248" si="1109">IF(AM248="","",AM248)</f>
        <v/>
      </c>
      <c r="Q248" s="125"/>
      <c r="R248" s="125" t="str">
        <f t="shared" si="668"/>
        <v/>
      </c>
      <c r="S248" s="125"/>
      <c r="T248" s="211"/>
      <c r="U248" s="169"/>
      <c r="AA248" s="177" t="s">
        <v>688</v>
      </c>
      <c r="AD248" s="125" t="s">
        <v>683</v>
      </c>
      <c r="AE248" s="125" t="s">
        <v>683</v>
      </c>
      <c r="AF248" s="125" t="s">
        <v>683</v>
      </c>
      <c r="AG248" s="125" t="s">
        <v>683</v>
      </c>
      <c r="AH248" s="125" t="s">
        <v>683</v>
      </c>
      <c r="AI248" s="125" t="s">
        <v>683</v>
      </c>
      <c r="AJ248" s="125"/>
      <c r="AK248" s="125" t="s">
        <v>683</v>
      </c>
      <c r="AL248" s="125" t="s">
        <v>683</v>
      </c>
      <c r="AM248" s="125" t="s">
        <v>683</v>
      </c>
      <c r="AN248" s="125"/>
      <c r="AO248" s="125" t="s">
        <v>683</v>
      </c>
    </row>
    <row r="249" spans="1:41" ht="18.75" hidden="1" outlineLevel="2">
      <c r="A249" s="155">
        <v>602360</v>
      </c>
      <c r="B249" s="11">
        <f t="shared" si="1100"/>
        <v>630400650</v>
      </c>
      <c r="C249" s="11">
        <v>400650</v>
      </c>
      <c r="D249" s="140"/>
      <c r="E249" s="55" t="s">
        <v>110</v>
      </c>
      <c r="F249" s="78" t="s">
        <v>613</v>
      </c>
      <c r="G249" s="107" t="s">
        <v>587</v>
      </c>
      <c r="H249" s="50">
        <f>IFERROR(IF(G248,H248/G248*100,0),0)</f>
        <v>0</v>
      </c>
      <c r="I249" s="50">
        <f t="shared" ref="I249" si="1110">IFERROR(IF(H248,I248/H248*100,0),0)</f>
        <v>0</v>
      </c>
      <c r="J249" s="50">
        <f t="shared" ref="J249" si="1111">IFERROR(IF(I248,J248/I248*100,0),0)</f>
        <v>0</v>
      </c>
      <c r="K249" s="50">
        <f t="shared" ref="K249" si="1112">IFERROR(IF(J248,K248/J248*100,0),0)</f>
        <v>0</v>
      </c>
      <c r="L249" s="50">
        <f t="shared" ref="L249" si="1113">IFERROR(IF(K248,L248/K248*100,0),0)</f>
        <v>0</v>
      </c>
      <c r="M249" s="50">
        <f t="shared" ref="M249" si="1114">IFERROR(IF(L248,M248/L248*100,0),0)</f>
        <v>0</v>
      </c>
      <c r="N249" s="107" t="s">
        <v>587</v>
      </c>
      <c r="O249" s="50">
        <f>IFERROR(IF(N248,O248/N248*100,0),0)</f>
        <v>0</v>
      </c>
      <c r="P249" s="50">
        <f t="shared" ref="P249" si="1115">IFERROR(IF(O248,P248/O248*100,0),0)</f>
        <v>0</v>
      </c>
      <c r="Q249" s="50">
        <f t="shared" ref="Q249:S249" si="1116">IFERROR(IF(P248,Q248/P248*100,0),0)</f>
        <v>0</v>
      </c>
      <c r="R249" s="192" t="str">
        <f t="shared" si="668"/>
        <v/>
      </c>
      <c r="S249" s="50">
        <f t="shared" si="1116"/>
        <v>0</v>
      </c>
      <c r="T249" s="215"/>
      <c r="U249" s="169"/>
      <c r="AA249" s="177" t="s">
        <v>110</v>
      </c>
      <c r="AD249" s="107" t="s">
        <v>683</v>
      </c>
      <c r="AE249" s="50" t="s">
        <v>683</v>
      </c>
      <c r="AF249" s="50" t="s">
        <v>683</v>
      </c>
      <c r="AG249" s="50" t="s">
        <v>683</v>
      </c>
      <c r="AH249" s="50" t="s">
        <v>683</v>
      </c>
      <c r="AI249" s="50" t="s">
        <v>683</v>
      </c>
      <c r="AJ249" s="50"/>
      <c r="AK249" s="107" t="s">
        <v>683</v>
      </c>
      <c r="AL249" s="50" t="s">
        <v>683</v>
      </c>
      <c r="AM249" s="50" t="s">
        <v>683</v>
      </c>
      <c r="AN249" s="50"/>
      <c r="AO249" s="192" t="s">
        <v>683</v>
      </c>
    </row>
    <row r="250" spans="1:41" ht="18.75" hidden="1" outlineLevel="2">
      <c r="A250" s="155">
        <v>602370</v>
      </c>
      <c r="B250" s="11">
        <f t="shared" ref="B250:B313" si="1117">VALUE(CONCATENATE($A$2,$C$4,C250))</f>
        <v>630400660</v>
      </c>
      <c r="C250" s="11">
        <v>400660</v>
      </c>
      <c r="D250" s="140"/>
      <c r="E250" s="125" t="str">
        <f>IF(AA250="","Бюджетообразующее предприятие 33",AA250)</f>
        <v>Бюджетообразующее предприятие 33</v>
      </c>
      <c r="F250" s="157" t="s">
        <v>109</v>
      </c>
      <c r="G250" s="125" t="str">
        <f t="shared" ref="G250" si="1118">IF(AD250="","",AD250)</f>
        <v/>
      </c>
      <c r="H250" s="125" t="str">
        <f t="shared" ref="H250" si="1119">IF(AE250="","",AE250)</f>
        <v/>
      </c>
      <c r="I250" s="125" t="str">
        <f t="shared" ref="I250" si="1120">IF(AF250="","",AF250)</f>
        <v/>
      </c>
      <c r="J250" s="125" t="str">
        <f t="shared" ref="J250" si="1121">IF(AG250="","",AG250)</f>
        <v/>
      </c>
      <c r="K250" s="125" t="str">
        <f t="shared" ref="K250" si="1122">IF(AH250="","",AH250)</f>
        <v/>
      </c>
      <c r="L250" s="125" t="str">
        <f t="shared" ref="L250" si="1123">IF(AI250="","",AI250)</f>
        <v/>
      </c>
      <c r="M250" s="125"/>
      <c r="N250" s="125" t="str">
        <f t="shared" ref="N250" si="1124">IF(AK250="","",AK250)</f>
        <v/>
      </c>
      <c r="O250" s="125" t="str">
        <f t="shared" ref="O250" si="1125">IF(AL250="","",AL250)</f>
        <v/>
      </c>
      <c r="P250" s="125" t="str">
        <f t="shared" ref="P250" si="1126">IF(AM250="","",AM250)</f>
        <v/>
      </c>
      <c r="Q250" s="125"/>
      <c r="R250" s="125" t="str">
        <f t="shared" si="668"/>
        <v/>
      </c>
      <c r="S250" s="125"/>
      <c r="T250" s="211"/>
      <c r="U250" s="169"/>
      <c r="AA250" s="177" t="s">
        <v>689</v>
      </c>
      <c r="AD250" s="125" t="s">
        <v>683</v>
      </c>
      <c r="AE250" s="125" t="s">
        <v>683</v>
      </c>
      <c r="AF250" s="125" t="s">
        <v>683</v>
      </c>
      <c r="AG250" s="125" t="s">
        <v>683</v>
      </c>
      <c r="AH250" s="125" t="s">
        <v>683</v>
      </c>
      <c r="AI250" s="125" t="s">
        <v>683</v>
      </c>
      <c r="AJ250" s="125"/>
      <c r="AK250" s="125" t="s">
        <v>683</v>
      </c>
      <c r="AL250" s="125" t="s">
        <v>683</v>
      </c>
      <c r="AM250" s="125" t="s">
        <v>683</v>
      </c>
      <c r="AN250" s="125"/>
      <c r="AO250" s="125" t="s">
        <v>683</v>
      </c>
    </row>
    <row r="251" spans="1:41" ht="18.75" hidden="1" outlineLevel="2">
      <c r="A251" s="155">
        <v>602380</v>
      </c>
      <c r="B251" s="11">
        <f t="shared" si="1117"/>
        <v>630400670</v>
      </c>
      <c r="C251" s="11">
        <v>400670</v>
      </c>
      <c r="D251" s="140"/>
      <c r="E251" s="55" t="s">
        <v>110</v>
      </c>
      <c r="F251" s="78" t="s">
        <v>613</v>
      </c>
      <c r="G251" s="107" t="s">
        <v>587</v>
      </c>
      <c r="H251" s="50">
        <f>IFERROR(IF(G250,H250/G250*100,0),0)</f>
        <v>0</v>
      </c>
      <c r="I251" s="50">
        <f t="shared" ref="I251" si="1127">IFERROR(IF(H250,I250/H250*100,0),0)</f>
        <v>0</v>
      </c>
      <c r="J251" s="50">
        <f t="shared" ref="J251" si="1128">IFERROR(IF(I250,J250/I250*100,0),0)</f>
        <v>0</v>
      </c>
      <c r="K251" s="50">
        <f t="shared" ref="K251" si="1129">IFERROR(IF(J250,K250/J250*100,0),0)</f>
        <v>0</v>
      </c>
      <c r="L251" s="50">
        <f t="shared" ref="L251" si="1130">IFERROR(IF(K250,L250/K250*100,0),0)</f>
        <v>0</v>
      </c>
      <c r="M251" s="50">
        <f t="shared" ref="M251" si="1131">IFERROR(IF(L250,M250/L250*100,0),0)</f>
        <v>0</v>
      </c>
      <c r="N251" s="107" t="s">
        <v>587</v>
      </c>
      <c r="O251" s="50">
        <f>IFERROR(IF(N250,O250/N250*100,0),0)</f>
        <v>0</v>
      </c>
      <c r="P251" s="50">
        <f t="shared" ref="P251" si="1132">IFERROR(IF(O250,P250/O250*100,0),0)</f>
        <v>0</v>
      </c>
      <c r="Q251" s="50">
        <f t="shared" ref="Q251:S251" si="1133">IFERROR(IF(P250,Q250/P250*100,0),0)</f>
        <v>0</v>
      </c>
      <c r="R251" s="192" t="str">
        <f t="shared" si="668"/>
        <v/>
      </c>
      <c r="S251" s="50">
        <f t="shared" si="1133"/>
        <v>0</v>
      </c>
      <c r="T251" s="215"/>
      <c r="U251" s="169"/>
      <c r="AA251" s="177" t="s">
        <v>110</v>
      </c>
      <c r="AD251" s="107" t="s">
        <v>683</v>
      </c>
      <c r="AE251" s="50" t="s">
        <v>683</v>
      </c>
      <c r="AF251" s="50" t="s">
        <v>683</v>
      </c>
      <c r="AG251" s="50" t="s">
        <v>683</v>
      </c>
      <c r="AH251" s="50" t="s">
        <v>683</v>
      </c>
      <c r="AI251" s="50" t="s">
        <v>683</v>
      </c>
      <c r="AJ251" s="50"/>
      <c r="AK251" s="107" t="s">
        <v>683</v>
      </c>
      <c r="AL251" s="50" t="s">
        <v>683</v>
      </c>
      <c r="AM251" s="50" t="s">
        <v>683</v>
      </c>
      <c r="AN251" s="50"/>
      <c r="AO251" s="192" t="s">
        <v>683</v>
      </c>
    </row>
    <row r="252" spans="1:41" ht="18.75" hidden="1" outlineLevel="2">
      <c r="A252" s="155">
        <v>602390</v>
      </c>
      <c r="B252" s="11">
        <f t="shared" si="1117"/>
        <v>630400680</v>
      </c>
      <c r="C252" s="11">
        <v>400680</v>
      </c>
      <c r="D252" s="140"/>
      <c r="E252" s="125" t="str">
        <f>IF(AA252="","Бюджетообразующее предприятие 34",AA252)</f>
        <v>Бюджетообразующее предприятие 34</v>
      </c>
      <c r="F252" s="157" t="s">
        <v>109</v>
      </c>
      <c r="G252" s="125" t="str">
        <f t="shared" ref="G252" si="1134">IF(AD252="","",AD252)</f>
        <v/>
      </c>
      <c r="H252" s="125" t="str">
        <f t="shared" ref="H252" si="1135">IF(AE252="","",AE252)</f>
        <v/>
      </c>
      <c r="I252" s="125" t="str">
        <f t="shared" ref="I252" si="1136">IF(AF252="","",AF252)</f>
        <v/>
      </c>
      <c r="J252" s="125" t="str">
        <f t="shared" ref="J252" si="1137">IF(AG252="","",AG252)</f>
        <v/>
      </c>
      <c r="K252" s="125" t="str">
        <f t="shared" ref="K252" si="1138">IF(AH252="","",AH252)</f>
        <v/>
      </c>
      <c r="L252" s="125" t="str">
        <f t="shared" ref="L252" si="1139">IF(AI252="","",AI252)</f>
        <v/>
      </c>
      <c r="M252" s="125"/>
      <c r="N252" s="125" t="str">
        <f t="shared" ref="N252" si="1140">IF(AK252="","",AK252)</f>
        <v/>
      </c>
      <c r="O252" s="125" t="str">
        <f t="shared" ref="O252" si="1141">IF(AL252="","",AL252)</f>
        <v/>
      </c>
      <c r="P252" s="125" t="str">
        <f t="shared" ref="P252" si="1142">IF(AM252="","",AM252)</f>
        <v/>
      </c>
      <c r="Q252" s="125"/>
      <c r="R252" s="125" t="str">
        <f t="shared" ref="R252:R315" si="1143">IF(AO252="","",AO252)</f>
        <v/>
      </c>
      <c r="S252" s="125"/>
      <c r="T252" s="211"/>
      <c r="U252" s="169"/>
      <c r="AA252" s="177" t="s">
        <v>690</v>
      </c>
      <c r="AD252" s="125" t="s">
        <v>683</v>
      </c>
      <c r="AE252" s="125" t="s">
        <v>683</v>
      </c>
      <c r="AF252" s="125" t="s">
        <v>683</v>
      </c>
      <c r="AG252" s="125" t="s">
        <v>683</v>
      </c>
      <c r="AH252" s="125" t="s">
        <v>683</v>
      </c>
      <c r="AI252" s="125" t="s">
        <v>683</v>
      </c>
      <c r="AJ252" s="125"/>
      <c r="AK252" s="125" t="s">
        <v>683</v>
      </c>
      <c r="AL252" s="125" t="s">
        <v>683</v>
      </c>
      <c r="AM252" s="125" t="s">
        <v>683</v>
      </c>
      <c r="AN252" s="125"/>
      <c r="AO252" s="125" t="s">
        <v>683</v>
      </c>
    </row>
    <row r="253" spans="1:41" ht="18.75" hidden="1" outlineLevel="2">
      <c r="A253" s="155">
        <v>602400</v>
      </c>
      <c r="B253" s="11">
        <f t="shared" si="1117"/>
        <v>630400690</v>
      </c>
      <c r="C253" s="11">
        <v>400690</v>
      </c>
      <c r="D253" s="140"/>
      <c r="E253" s="55" t="s">
        <v>110</v>
      </c>
      <c r="F253" s="78" t="s">
        <v>613</v>
      </c>
      <c r="G253" s="107" t="s">
        <v>587</v>
      </c>
      <c r="H253" s="50">
        <f>IFERROR(IF(G252,H252/G252*100,0),0)</f>
        <v>0</v>
      </c>
      <c r="I253" s="50">
        <f t="shared" ref="I253" si="1144">IFERROR(IF(H252,I252/H252*100,0),0)</f>
        <v>0</v>
      </c>
      <c r="J253" s="50">
        <f t="shared" ref="J253" si="1145">IFERROR(IF(I252,J252/I252*100,0),0)</f>
        <v>0</v>
      </c>
      <c r="K253" s="50">
        <f t="shared" ref="K253" si="1146">IFERROR(IF(J252,K252/J252*100,0),0)</f>
        <v>0</v>
      </c>
      <c r="L253" s="50">
        <f t="shared" ref="L253" si="1147">IFERROR(IF(K252,L252/K252*100,0),0)</f>
        <v>0</v>
      </c>
      <c r="M253" s="50">
        <f t="shared" ref="M253" si="1148">IFERROR(IF(L252,M252/L252*100,0),0)</f>
        <v>0</v>
      </c>
      <c r="N253" s="107" t="s">
        <v>587</v>
      </c>
      <c r="O253" s="50">
        <f>IFERROR(IF(N252,O252/N252*100,0),0)</f>
        <v>0</v>
      </c>
      <c r="P253" s="50">
        <f t="shared" ref="P253" si="1149">IFERROR(IF(O252,P252/O252*100,0),0)</f>
        <v>0</v>
      </c>
      <c r="Q253" s="50">
        <f t="shared" ref="Q253:S253" si="1150">IFERROR(IF(P252,Q252/P252*100,0),0)</f>
        <v>0</v>
      </c>
      <c r="R253" s="192" t="str">
        <f t="shared" si="1143"/>
        <v/>
      </c>
      <c r="S253" s="50">
        <f t="shared" si="1150"/>
        <v>0</v>
      </c>
      <c r="T253" s="215"/>
      <c r="U253" s="169"/>
      <c r="AA253" s="177" t="s">
        <v>110</v>
      </c>
      <c r="AD253" s="107" t="s">
        <v>683</v>
      </c>
      <c r="AE253" s="50" t="s">
        <v>683</v>
      </c>
      <c r="AF253" s="50" t="s">
        <v>683</v>
      </c>
      <c r="AG253" s="50" t="s">
        <v>683</v>
      </c>
      <c r="AH253" s="50" t="s">
        <v>683</v>
      </c>
      <c r="AI253" s="50" t="s">
        <v>683</v>
      </c>
      <c r="AJ253" s="50"/>
      <c r="AK253" s="107" t="s">
        <v>683</v>
      </c>
      <c r="AL253" s="50" t="s">
        <v>683</v>
      </c>
      <c r="AM253" s="50" t="s">
        <v>683</v>
      </c>
      <c r="AN253" s="50"/>
      <c r="AO253" s="192" t="s">
        <v>683</v>
      </c>
    </row>
    <row r="254" spans="1:41" ht="18.75" hidden="1" outlineLevel="2">
      <c r="A254" s="155">
        <v>602410</v>
      </c>
      <c r="B254" s="11">
        <f t="shared" si="1117"/>
        <v>630400700</v>
      </c>
      <c r="C254" s="11">
        <v>400700</v>
      </c>
      <c r="D254" s="140"/>
      <c r="E254" s="125" t="str">
        <f>IF(AA254="","Бюджетообразующее предприятие 35",AA254)</f>
        <v>Бюджетообразующее предприятие 35</v>
      </c>
      <c r="F254" s="157" t="s">
        <v>109</v>
      </c>
      <c r="G254" s="125" t="str">
        <f t="shared" ref="G254" si="1151">IF(AD254="","",AD254)</f>
        <v/>
      </c>
      <c r="H254" s="125" t="str">
        <f t="shared" ref="H254" si="1152">IF(AE254="","",AE254)</f>
        <v/>
      </c>
      <c r="I254" s="125" t="str">
        <f t="shared" ref="I254" si="1153">IF(AF254="","",AF254)</f>
        <v/>
      </c>
      <c r="J254" s="125" t="str">
        <f t="shared" ref="J254" si="1154">IF(AG254="","",AG254)</f>
        <v/>
      </c>
      <c r="K254" s="125" t="str">
        <f t="shared" ref="K254" si="1155">IF(AH254="","",AH254)</f>
        <v/>
      </c>
      <c r="L254" s="125" t="str">
        <f t="shared" ref="L254" si="1156">IF(AI254="","",AI254)</f>
        <v/>
      </c>
      <c r="M254" s="125"/>
      <c r="N254" s="125" t="str">
        <f t="shared" ref="N254" si="1157">IF(AK254="","",AK254)</f>
        <v/>
      </c>
      <c r="O254" s="125" t="str">
        <f t="shared" ref="O254" si="1158">IF(AL254="","",AL254)</f>
        <v/>
      </c>
      <c r="P254" s="125" t="str">
        <f t="shared" ref="P254" si="1159">IF(AM254="","",AM254)</f>
        <v/>
      </c>
      <c r="Q254" s="125"/>
      <c r="R254" s="125" t="str">
        <f t="shared" si="1143"/>
        <v/>
      </c>
      <c r="S254" s="125"/>
      <c r="T254" s="211"/>
      <c r="U254" s="169"/>
      <c r="AA254" s="177" t="s">
        <v>691</v>
      </c>
      <c r="AD254" s="125" t="s">
        <v>683</v>
      </c>
      <c r="AE254" s="125" t="s">
        <v>683</v>
      </c>
      <c r="AF254" s="125" t="s">
        <v>683</v>
      </c>
      <c r="AG254" s="125" t="s">
        <v>683</v>
      </c>
      <c r="AH254" s="125" t="s">
        <v>683</v>
      </c>
      <c r="AI254" s="125" t="s">
        <v>683</v>
      </c>
      <c r="AJ254" s="125"/>
      <c r="AK254" s="125" t="s">
        <v>683</v>
      </c>
      <c r="AL254" s="125" t="s">
        <v>683</v>
      </c>
      <c r="AM254" s="125" t="s">
        <v>683</v>
      </c>
      <c r="AN254" s="125"/>
      <c r="AO254" s="125" t="s">
        <v>683</v>
      </c>
    </row>
    <row r="255" spans="1:41" ht="18.75" hidden="1" outlineLevel="2">
      <c r="A255" s="155">
        <v>602420</v>
      </c>
      <c r="B255" s="11">
        <f t="shared" si="1117"/>
        <v>630400710</v>
      </c>
      <c r="C255" s="11">
        <v>400710</v>
      </c>
      <c r="D255" s="140"/>
      <c r="E255" s="55" t="s">
        <v>110</v>
      </c>
      <c r="F255" s="78" t="s">
        <v>613</v>
      </c>
      <c r="G255" s="107" t="s">
        <v>587</v>
      </c>
      <c r="H255" s="50">
        <f>IFERROR(IF(G254,H254/G254*100,0),0)</f>
        <v>0</v>
      </c>
      <c r="I255" s="50">
        <f t="shared" ref="I255" si="1160">IFERROR(IF(H254,I254/H254*100,0),0)</f>
        <v>0</v>
      </c>
      <c r="J255" s="50">
        <f t="shared" ref="J255" si="1161">IFERROR(IF(I254,J254/I254*100,0),0)</f>
        <v>0</v>
      </c>
      <c r="K255" s="50">
        <f t="shared" ref="K255" si="1162">IFERROR(IF(J254,K254/J254*100,0),0)</f>
        <v>0</v>
      </c>
      <c r="L255" s="50">
        <f t="shared" ref="L255" si="1163">IFERROR(IF(K254,L254/K254*100,0),0)</f>
        <v>0</v>
      </c>
      <c r="M255" s="50">
        <f t="shared" ref="M255" si="1164">IFERROR(IF(L254,M254/L254*100,0),0)</f>
        <v>0</v>
      </c>
      <c r="N255" s="107" t="s">
        <v>587</v>
      </c>
      <c r="O255" s="50">
        <f>IFERROR(IF(N254,O254/N254*100,0),0)</f>
        <v>0</v>
      </c>
      <c r="P255" s="50">
        <f t="shared" ref="P255" si="1165">IFERROR(IF(O254,P254/O254*100,0),0)</f>
        <v>0</v>
      </c>
      <c r="Q255" s="50">
        <f t="shared" ref="Q255:S255" si="1166">IFERROR(IF(P254,Q254/P254*100,0),0)</f>
        <v>0</v>
      </c>
      <c r="R255" s="192" t="str">
        <f t="shared" si="1143"/>
        <v/>
      </c>
      <c r="S255" s="50">
        <f t="shared" si="1166"/>
        <v>0</v>
      </c>
      <c r="T255" s="215"/>
      <c r="U255" s="169"/>
      <c r="AA255" s="177" t="s">
        <v>110</v>
      </c>
      <c r="AD255" s="107" t="s">
        <v>683</v>
      </c>
      <c r="AE255" s="50" t="s">
        <v>683</v>
      </c>
      <c r="AF255" s="50" t="s">
        <v>683</v>
      </c>
      <c r="AG255" s="50" t="s">
        <v>683</v>
      </c>
      <c r="AH255" s="50" t="s">
        <v>683</v>
      </c>
      <c r="AI255" s="50" t="s">
        <v>683</v>
      </c>
      <c r="AJ255" s="50"/>
      <c r="AK255" s="107" t="s">
        <v>683</v>
      </c>
      <c r="AL255" s="50" t="s">
        <v>683</v>
      </c>
      <c r="AM255" s="50" t="s">
        <v>683</v>
      </c>
      <c r="AN255" s="50"/>
      <c r="AO255" s="192" t="s">
        <v>683</v>
      </c>
    </row>
    <row r="256" spans="1:41" ht="18.75" hidden="1" outlineLevel="2">
      <c r="A256" s="155">
        <v>602430</v>
      </c>
      <c r="B256" s="11">
        <f t="shared" si="1117"/>
        <v>630400720</v>
      </c>
      <c r="C256" s="11">
        <v>400720</v>
      </c>
      <c r="D256" s="140"/>
      <c r="E256" s="125" t="str">
        <f>IF(AA256="","Бюджетообразующее предприятие 36",AA256)</f>
        <v>Бюджетообразующее предприятие 36</v>
      </c>
      <c r="F256" s="157" t="s">
        <v>109</v>
      </c>
      <c r="G256" s="125" t="str">
        <f t="shared" ref="G256" si="1167">IF(AD256="","",AD256)</f>
        <v/>
      </c>
      <c r="H256" s="125" t="str">
        <f t="shared" ref="H256" si="1168">IF(AE256="","",AE256)</f>
        <v/>
      </c>
      <c r="I256" s="125" t="str">
        <f t="shared" ref="I256" si="1169">IF(AF256="","",AF256)</f>
        <v/>
      </c>
      <c r="J256" s="125" t="str">
        <f t="shared" ref="J256" si="1170">IF(AG256="","",AG256)</f>
        <v/>
      </c>
      <c r="K256" s="125" t="str">
        <f t="shared" ref="K256" si="1171">IF(AH256="","",AH256)</f>
        <v/>
      </c>
      <c r="L256" s="125" t="str">
        <f t="shared" ref="L256" si="1172">IF(AI256="","",AI256)</f>
        <v/>
      </c>
      <c r="M256" s="125"/>
      <c r="N256" s="125" t="str">
        <f t="shared" ref="N256" si="1173">IF(AK256="","",AK256)</f>
        <v/>
      </c>
      <c r="O256" s="125" t="str">
        <f t="shared" ref="O256" si="1174">IF(AL256="","",AL256)</f>
        <v/>
      </c>
      <c r="P256" s="125" t="str">
        <f t="shared" ref="P256" si="1175">IF(AM256="","",AM256)</f>
        <v/>
      </c>
      <c r="Q256" s="125"/>
      <c r="R256" s="125" t="str">
        <f t="shared" si="1143"/>
        <v/>
      </c>
      <c r="S256" s="125"/>
      <c r="T256" s="211"/>
      <c r="U256" s="169"/>
      <c r="AA256" s="177" t="s">
        <v>692</v>
      </c>
      <c r="AD256" s="125" t="s">
        <v>683</v>
      </c>
      <c r="AE256" s="125" t="s">
        <v>683</v>
      </c>
      <c r="AF256" s="125" t="s">
        <v>683</v>
      </c>
      <c r="AG256" s="125" t="s">
        <v>683</v>
      </c>
      <c r="AH256" s="125" t="s">
        <v>683</v>
      </c>
      <c r="AI256" s="125" t="s">
        <v>683</v>
      </c>
      <c r="AJ256" s="125"/>
      <c r="AK256" s="125" t="s">
        <v>683</v>
      </c>
      <c r="AL256" s="125" t="s">
        <v>683</v>
      </c>
      <c r="AM256" s="125" t="s">
        <v>683</v>
      </c>
      <c r="AN256" s="125"/>
      <c r="AO256" s="125" t="s">
        <v>683</v>
      </c>
    </row>
    <row r="257" spans="1:41" ht="18.75" hidden="1" outlineLevel="2">
      <c r="A257" s="155">
        <v>602440</v>
      </c>
      <c r="B257" s="11">
        <f t="shared" si="1117"/>
        <v>630400730</v>
      </c>
      <c r="C257" s="11">
        <v>400730</v>
      </c>
      <c r="D257" s="140"/>
      <c r="E257" s="55" t="s">
        <v>110</v>
      </c>
      <c r="F257" s="78" t="s">
        <v>613</v>
      </c>
      <c r="G257" s="107" t="s">
        <v>587</v>
      </c>
      <c r="H257" s="50">
        <f>IFERROR(IF(G256,H256/G256*100,0),0)</f>
        <v>0</v>
      </c>
      <c r="I257" s="50">
        <f t="shared" ref="I257" si="1176">IFERROR(IF(H256,I256/H256*100,0),0)</f>
        <v>0</v>
      </c>
      <c r="J257" s="50">
        <f t="shared" ref="J257" si="1177">IFERROR(IF(I256,J256/I256*100,0),0)</f>
        <v>0</v>
      </c>
      <c r="K257" s="50">
        <f t="shared" ref="K257" si="1178">IFERROR(IF(J256,K256/J256*100,0),0)</f>
        <v>0</v>
      </c>
      <c r="L257" s="50">
        <f t="shared" ref="L257" si="1179">IFERROR(IF(K256,L256/K256*100,0),0)</f>
        <v>0</v>
      </c>
      <c r="M257" s="50">
        <f t="shared" ref="M257" si="1180">IFERROR(IF(L256,M256/L256*100,0),0)</f>
        <v>0</v>
      </c>
      <c r="N257" s="107" t="s">
        <v>587</v>
      </c>
      <c r="O257" s="50">
        <f>IFERROR(IF(N256,O256/N256*100,0),0)</f>
        <v>0</v>
      </c>
      <c r="P257" s="50">
        <f t="shared" ref="P257" si="1181">IFERROR(IF(O256,P256/O256*100,0),0)</f>
        <v>0</v>
      </c>
      <c r="Q257" s="50">
        <f t="shared" ref="Q257:S257" si="1182">IFERROR(IF(P256,Q256/P256*100,0),0)</f>
        <v>0</v>
      </c>
      <c r="R257" s="192" t="str">
        <f t="shared" si="1143"/>
        <v/>
      </c>
      <c r="S257" s="50">
        <f t="shared" si="1182"/>
        <v>0</v>
      </c>
      <c r="T257" s="215"/>
      <c r="U257" s="169"/>
      <c r="AA257" s="177" t="s">
        <v>110</v>
      </c>
      <c r="AD257" s="107" t="s">
        <v>683</v>
      </c>
      <c r="AE257" s="50" t="s">
        <v>683</v>
      </c>
      <c r="AF257" s="50" t="s">
        <v>683</v>
      </c>
      <c r="AG257" s="50" t="s">
        <v>683</v>
      </c>
      <c r="AH257" s="50" t="s">
        <v>683</v>
      </c>
      <c r="AI257" s="50" t="s">
        <v>683</v>
      </c>
      <c r="AJ257" s="50"/>
      <c r="AK257" s="107" t="s">
        <v>683</v>
      </c>
      <c r="AL257" s="50" t="s">
        <v>683</v>
      </c>
      <c r="AM257" s="50" t="s">
        <v>683</v>
      </c>
      <c r="AN257" s="50"/>
      <c r="AO257" s="192" t="s">
        <v>683</v>
      </c>
    </row>
    <row r="258" spans="1:41" ht="18.75" hidden="1" outlineLevel="2">
      <c r="A258" s="155">
        <v>602450</v>
      </c>
      <c r="B258" s="11">
        <f t="shared" si="1117"/>
        <v>630400740</v>
      </c>
      <c r="C258" s="11">
        <v>400740</v>
      </c>
      <c r="D258" s="140"/>
      <c r="E258" s="125" t="str">
        <f>IF(AA258="","Бюджетообразующее предприятие 37",AA258)</f>
        <v>Бюджетообразующее предприятие 37</v>
      </c>
      <c r="F258" s="157" t="s">
        <v>109</v>
      </c>
      <c r="G258" s="125" t="str">
        <f t="shared" ref="G258" si="1183">IF(AD258="","",AD258)</f>
        <v/>
      </c>
      <c r="H258" s="125" t="str">
        <f t="shared" ref="H258" si="1184">IF(AE258="","",AE258)</f>
        <v/>
      </c>
      <c r="I258" s="125" t="str">
        <f t="shared" ref="I258" si="1185">IF(AF258="","",AF258)</f>
        <v/>
      </c>
      <c r="J258" s="125" t="str">
        <f t="shared" ref="J258" si="1186">IF(AG258="","",AG258)</f>
        <v/>
      </c>
      <c r="K258" s="125" t="str">
        <f t="shared" ref="K258" si="1187">IF(AH258="","",AH258)</f>
        <v/>
      </c>
      <c r="L258" s="125" t="str">
        <f t="shared" ref="L258" si="1188">IF(AI258="","",AI258)</f>
        <v/>
      </c>
      <c r="M258" s="125"/>
      <c r="N258" s="125" t="str">
        <f t="shared" ref="N258" si="1189">IF(AK258="","",AK258)</f>
        <v/>
      </c>
      <c r="O258" s="125" t="str">
        <f t="shared" ref="O258" si="1190">IF(AL258="","",AL258)</f>
        <v/>
      </c>
      <c r="P258" s="125" t="str">
        <f t="shared" ref="P258" si="1191">IF(AM258="","",AM258)</f>
        <v/>
      </c>
      <c r="Q258" s="125"/>
      <c r="R258" s="125" t="str">
        <f t="shared" si="1143"/>
        <v/>
      </c>
      <c r="S258" s="125"/>
      <c r="T258" s="211"/>
      <c r="U258" s="169"/>
      <c r="AA258" s="177" t="s">
        <v>693</v>
      </c>
      <c r="AD258" s="125" t="s">
        <v>683</v>
      </c>
      <c r="AE258" s="125" t="s">
        <v>683</v>
      </c>
      <c r="AF258" s="125" t="s">
        <v>683</v>
      </c>
      <c r="AG258" s="125" t="s">
        <v>683</v>
      </c>
      <c r="AH258" s="125" t="s">
        <v>683</v>
      </c>
      <c r="AI258" s="125" t="s">
        <v>683</v>
      </c>
      <c r="AJ258" s="125"/>
      <c r="AK258" s="125" t="s">
        <v>683</v>
      </c>
      <c r="AL258" s="125" t="s">
        <v>683</v>
      </c>
      <c r="AM258" s="125" t="s">
        <v>683</v>
      </c>
      <c r="AN258" s="125"/>
      <c r="AO258" s="125" t="s">
        <v>683</v>
      </c>
    </row>
    <row r="259" spans="1:41" ht="18.75" hidden="1" outlineLevel="2">
      <c r="A259" s="155">
        <v>602460</v>
      </c>
      <c r="B259" s="11">
        <f t="shared" si="1117"/>
        <v>630400750</v>
      </c>
      <c r="C259" s="11">
        <v>400750</v>
      </c>
      <c r="D259" s="140"/>
      <c r="E259" s="55" t="s">
        <v>110</v>
      </c>
      <c r="F259" s="78" t="s">
        <v>613</v>
      </c>
      <c r="G259" s="107" t="s">
        <v>587</v>
      </c>
      <c r="H259" s="50">
        <f>IFERROR(IF(G258,H258/G258*100,0),0)</f>
        <v>0</v>
      </c>
      <c r="I259" s="50">
        <f t="shared" ref="I259" si="1192">IFERROR(IF(H258,I258/H258*100,0),0)</f>
        <v>0</v>
      </c>
      <c r="J259" s="50">
        <f t="shared" ref="J259" si="1193">IFERROR(IF(I258,J258/I258*100,0),0)</f>
        <v>0</v>
      </c>
      <c r="K259" s="50">
        <f t="shared" ref="K259" si="1194">IFERROR(IF(J258,K258/J258*100,0),0)</f>
        <v>0</v>
      </c>
      <c r="L259" s="50">
        <f t="shared" ref="L259" si="1195">IFERROR(IF(K258,L258/K258*100,0),0)</f>
        <v>0</v>
      </c>
      <c r="M259" s="50">
        <f t="shared" ref="M259" si="1196">IFERROR(IF(L258,M258/L258*100,0),0)</f>
        <v>0</v>
      </c>
      <c r="N259" s="107" t="s">
        <v>587</v>
      </c>
      <c r="O259" s="50">
        <f>IFERROR(IF(N258,O258/N258*100,0),0)</f>
        <v>0</v>
      </c>
      <c r="P259" s="50">
        <f t="shared" ref="P259" si="1197">IFERROR(IF(O258,P258/O258*100,0),0)</f>
        <v>0</v>
      </c>
      <c r="Q259" s="50">
        <f t="shared" ref="Q259:S259" si="1198">IFERROR(IF(P258,Q258/P258*100,0),0)</f>
        <v>0</v>
      </c>
      <c r="R259" s="192" t="str">
        <f t="shared" si="1143"/>
        <v/>
      </c>
      <c r="S259" s="50">
        <f t="shared" si="1198"/>
        <v>0</v>
      </c>
      <c r="T259" s="215"/>
      <c r="U259" s="169"/>
      <c r="AA259" s="177" t="s">
        <v>110</v>
      </c>
      <c r="AD259" s="107" t="s">
        <v>683</v>
      </c>
      <c r="AE259" s="50" t="s">
        <v>683</v>
      </c>
      <c r="AF259" s="50" t="s">
        <v>683</v>
      </c>
      <c r="AG259" s="50" t="s">
        <v>683</v>
      </c>
      <c r="AH259" s="50" t="s">
        <v>683</v>
      </c>
      <c r="AI259" s="50" t="s">
        <v>683</v>
      </c>
      <c r="AJ259" s="50"/>
      <c r="AK259" s="107" t="s">
        <v>683</v>
      </c>
      <c r="AL259" s="50" t="s">
        <v>683</v>
      </c>
      <c r="AM259" s="50" t="s">
        <v>683</v>
      </c>
      <c r="AN259" s="50"/>
      <c r="AO259" s="192" t="s">
        <v>683</v>
      </c>
    </row>
    <row r="260" spans="1:41" ht="18.75" hidden="1" outlineLevel="2">
      <c r="A260" s="155">
        <v>602470</v>
      </c>
      <c r="B260" s="11">
        <f t="shared" si="1117"/>
        <v>630400760</v>
      </c>
      <c r="C260" s="11">
        <v>400760</v>
      </c>
      <c r="D260" s="140"/>
      <c r="E260" s="125" t="str">
        <f>IF(AA260="","Бюджетообразующее предприятие 38",AA260)</f>
        <v>Бюджетообразующее предприятие 38</v>
      </c>
      <c r="F260" s="157" t="s">
        <v>109</v>
      </c>
      <c r="G260" s="125" t="str">
        <f t="shared" ref="G260" si="1199">IF(AD260="","",AD260)</f>
        <v/>
      </c>
      <c r="H260" s="125" t="str">
        <f t="shared" ref="H260" si="1200">IF(AE260="","",AE260)</f>
        <v/>
      </c>
      <c r="I260" s="125" t="str">
        <f t="shared" ref="I260" si="1201">IF(AF260="","",AF260)</f>
        <v/>
      </c>
      <c r="J260" s="125" t="str">
        <f t="shared" ref="J260" si="1202">IF(AG260="","",AG260)</f>
        <v/>
      </c>
      <c r="K260" s="125" t="str">
        <f t="shared" ref="K260" si="1203">IF(AH260="","",AH260)</f>
        <v/>
      </c>
      <c r="L260" s="125" t="str">
        <f t="shared" ref="L260" si="1204">IF(AI260="","",AI260)</f>
        <v/>
      </c>
      <c r="M260" s="125"/>
      <c r="N260" s="125" t="str">
        <f t="shared" ref="N260" si="1205">IF(AK260="","",AK260)</f>
        <v/>
      </c>
      <c r="O260" s="125" t="str">
        <f t="shared" ref="O260" si="1206">IF(AL260="","",AL260)</f>
        <v/>
      </c>
      <c r="P260" s="125" t="str">
        <f t="shared" ref="P260" si="1207">IF(AM260="","",AM260)</f>
        <v/>
      </c>
      <c r="Q260" s="125"/>
      <c r="R260" s="125" t="str">
        <f t="shared" si="1143"/>
        <v/>
      </c>
      <c r="S260" s="125"/>
      <c r="T260" s="211"/>
      <c r="U260" s="169"/>
      <c r="AA260" s="177" t="s">
        <v>694</v>
      </c>
      <c r="AD260" s="125" t="s">
        <v>683</v>
      </c>
      <c r="AE260" s="125" t="s">
        <v>683</v>
      </c>
      <c r="AF260" s="125" t="s">
        <v>683</v>
      </c>
      <c r="AG260" s="125" t="s">
        <v>683</v>
      </c>
      <c r="AH260" s="125" t="s">
        <v>683</v>
      </c>
      <c r="AI260" s="125" t="s">
        <v>683</v>
      </c>
      <c r="AJ260" s="125"/>
      <c r="AK260" s="125" t="s">
        <v>683</v>
      </c>
      <c r="AL260" s="125" t="s">
        <v>683</v>
      </c>
      <c r="AM260" s="125" t="s">
        <v>683</v>
      </c>
      <c r="AN260" s="125"/>
      <c r="AO260" s="125" t="s">
        <v>683</v>
      </c>
    </row>
    <row r="261" spans="1:41" ht="18.75" hidden="1" outlineLevel="2">
      <c r="A261" s="155">
        <v>602480</v>
      </c>
      <c r="B261" s="11">
        <f t="shared" si="1117"/>
        <v>630400770</v>
      </c>
      <c r="C261" s="11">
        <v>400770</v>
      </c>
      <c r="D261" s="140"/>
      <c r="E261" s="55" t="s">
        <v>110</v>
      </c>
      <c r="F261" s="78" t="s">
        <v>613</v>
      </c>
      <c r="G261" s="107" t="s">
        <v>587</v>
      </c>
      <c r="H261" s="50">
        <f>IFERROR(IF(G260,H260/G260*100,0),0)</f>
        <v>0</v>
      </c>
      <c r="I261" s="50">
        <f t="shared" ref="I261" si="1208">IFERROR(IF(H260,I260/H260*100,0),0)</f>
        <v>0</v>
      </c>
      <c r="J261" s="50">
        <f t="shared" ref="J261" si="1209">IFERROR(IF(I260,J260/I260*100,0),0)</f>
        <v>0</v>
      </c>
      <c r="K261" s="50">
        <f t="shared" ref="K261" si="1210">IFERROR(IF(J260,K260/J260*100,0),0)</f>
        <v>0</v>
      </c>
      <c r="L261" s="50">
        <f t="shared" ref="L261" si="1211">IFERROR(IF(K260,L260/K260*100,0),0)</f>
        <v>0</v>
      </c>
      <c r="M261" s="50">
        <f t="shared" ref="M261" si="1212">IFERROR(IF(L260,M260/L260*100,0),0)</f>
        <v>0</v>
      </c>
      <c r="N261" s="107" t="s">
        <v>587</v>
      </c>
      <c r="O261" s="50">
        <f>IFERROR(IF(N260,O260/N260*100,0),0)</f>
        <v>0</v>
      </c>
      <c r="P261" s="50">
        <f t="shared" ref="P261" si="1213">IFERROR(IF(O260,P260/O260*100,0),0)</f>
        <v>0</v>
      </c>
      <c r="Q261" s="50">
        <f t="shared" ref="Q261:S261" si="1214">IFERROR(IF(P260,Q260/P260*100,0),0)</f>
        <v>0</v>
      </c>
      <c r="R261" s="192" t="str">
        <f t="shared" si="1143"/>
        <v/>
      </c>
      <c r="S261" s="50">
        <f t="shared" si="1214"/>
        <v>0</v>
      </c>
      <c r="T261" s="215"/>
      <c r="U261" s="169"/>
      <c r="AA261" s="177" t="s">
        <v>110</v>
      </c>
      <c r="AD261" s="107" t="s">
        <v>683</v>
      </c>
      <c r="AE261" s="50" t="s">
        <v>683</v>
      </c>
      <c r="AF261" s="50" t="s">
        <v>683</v>
      </c>
      <c r="AG261" s="50" t="s">
        <v>683</v>
      </c>
      <c r="AH261" s="50" t="s">
        <v>683</v>
      </c>
      <c r="AI261" s="50" t="s">
        <v>683</v>
      </c>
      <c r="AJ261" s="50"/>
      <c r="AK261" s="107" t="s">
        <v>683</v>
      </c>
      <c r="AL261" s="50" t="s">
        <v>683</v>
      </c>
      <c r="AM261" s="50" t="s">
        <v>683</v>
      </c>
      <c r="AN261" s="50"/>
      <c r="AO261" s="192" t="s">
        <v>683</v>
      </c>
    </row>
    <row r="262" spans="1:41" ht="18.75" hidden="1" outlineLevel="2">
      <c r="A262" s="155">
        <v>602490</v>
      </c>
      <c r="B262" s="11">
        <f t="shared" si="1117"/>
        <v>630400780</v>
      </c>
      <c r="C262" s="11">
        <v>400780</v>
      </c>
      <c r="D262" s="140"/>
      <c r="E262" s="125" t="str">
        <f>IF(AA262="","Бюджетообразующее предприятие 39",AA262)</f>
        <v>Бюджетообразующее предприятие 39</v>
      </c>
      <c r="F262" s="157" t="s">
        <v>109</v>
      </c>
      <c r="G262" s="125" t="str">
        <f t="shared" ref="G262" si="1215">IF(AD262="","",AD262)</f>
        <v/>
      </c>
      <c r="H262" s="125" t="str">
        <f t="shared" ref="H262" si="1216">IF(AE262="","",AE262)</f>
        <v/>
      </c>
      <c r="I262" s="125" t="str">
        <f t="shared" ref="I262" si="1217">IF(AF262="","",AF262)</f>
        <v/>
      </c>
      <c r="J262" s="125" t="str">
        <f t="shared" ref="J262" si="1218">IF(AG262="","",AG262)</f>
        <v/>
      </c>
      <c r="K262" s="125" t="str">
        <f t="shared" ref="K262" si="1219">IF(AH262="","",AH262)</f>
        <v/>
      </c>
      <c r="L262" s="125" t="str">
        <f t="shared" ref="L262" si="1220">IF(AI262="","",AI262)</f>
        <v/>
      </c>
      <c r="M262" s="125"/>
      <c r="N262" s="125" t="str">
        <f t="shared" ref="N262" si="1221">IF(AK262="","",AK262)</f>
        <v/>
      </c>
      <c r="O262" s="125" t="str">
        <f t="shared" ref="O262" si="1222">IF(AL262="","",AL262)</f>
        <v/>
      </c>
      <c r="P262" s="125" t="str">
        <f t="shared" ref="P262" si="1223">IF(AM262="","",AM262)</f>
        <v/>
      </c>
      <c r="Q262" s="125"/>
      <c r="R262" s="125" t="str">
        <f t="shared" si="1143"/>
        <v/>
      </c>
      <c r="S262" s="125"/>
      <c r="T262" s="211"/>
      <c r="U262" s="168"/>
      <c r="AA262" s="177" t="s">
        <v>695</v>
      </c>
      <c r="AD262" s="125" t="s">
        <v>683</v>
      </c>
      <c r="AE262" s="125" t="s">
        <v>683</v>
      </c>
      <c r="AF262" s="125" t="s">
        <v>683</v>
      </c>
      <c r="AG262" s="125" t="s">
        <v>683</v>
      </c>
      <c r="AH262" s="125" t="s">
        <v>683</v>
      </c>
      <c r="AI262" s="125" t="s">
        <v>683</v>
      </c>
      <c r="AJ262" s="125"/>
      <c r="AK262" s="125" t="s">
        <v>683</v>
      </c>
      <c r="AL262" s="125" t="s">
        <v>683</v>
      </c>
      <c r="AM262" s="125" t="s">
        <v>683</v>
      </c>
      <c r="AN262" s="125"/>
      <c r="AO262" s="125" t="s">
        <v>683</v>
      </c>
    </row>
    <row r="263" spans="1:41" ht="18.75" hidden="1" outlineLevel="2">
      <c r="A263" s="155">
        <v>602500</v>
      </c>
      <c r="B263" s="11">
        <f t="shared" si="1117"/>
        <v>630400790</v>
      </c>
      <c r="C263" s="11">
        <v>400790</v>
      </c>
      <c r="D263" s="140"/>
      <c r="E263" s="55" t="s">
        <v>110</v>
      </c>
      <c r="F263" s="78" t="s">
        <v>613</v>
      </c>
      <c r="G263" s="107" t="s">
        <v>587</v>
      </c>
      <c r="H263" s="50">
        <f>IFERROR(IF(G262,H262/G262*100,0),0)</f>
        <v>0</v>
      </c>
      <c r="I263" s="50">
        <f t="shared" ref="I263" si="1224">IFERROR(IF(H262,I262/H262*100,0),0)</f>
        <v>0</v>
      </c>
      <c r="J263" s="50">
        <f t="shared" ref="J263" si="1225">IFERROR(IF(I262,J262/I262*100,0),0)</f>
        <v>0</v>
      </c>
      <c r="K263" s="50">
        <f t="shared" ref="K263" si="1226">IFERROR(IF(J262,K262/J262*100,0),0)</f>
        <v>0</v>
      </c>
      <c r="L263" s="50">
        <f t="shared" ref="L263" si="1227">IFERROR(IF(K262,L262/K262*100,0),0)</f>
        <v>0</v>
      </c>
      <c r="M263" s="50">
        <f t="shared" ref="M263" si="1228">IFERROR(IF(L262,M262/L262*100,0),0)</f>
        <v>0</v>
      </c>
      <c r="N263" s="107" t="s">
        <v>587</v>
      </c>
      <c r="O263" s="50">
        <f>IFERROR(IF(N262,O262/N262*100,0),0)</f>
        <v>0</v>
      </c>
      <c r="P263" s="50">
        <f t="shared" ref="P263" si="1229">IFERROR(IF(O262,P262/O262*100,0),0)</f>
        <v>0</v>
      </c>
      <c r="Q263" s="50">
        <f t="shared" ref="Q263:S263" si="1230">IFERROR(IF(P262,Q262/P262*100,0),0)</f>
        <v>0</v>
      </c>
      <c r="R263" s="192" t="str">
        <f t="shared" si="1143"/>
        <v/>
      </c>
      <c r="S263" s="50">
        <f t="shared" si="1230"/>
        <v>0</v>
      </c>
      <c r="T263" s="215"/>
      <c r="U263" s="169"/>
      <c r="AA263" s="177" t="s">
        <v>110</v>
      </c>
      <c r="AD263" s="107" t="s">
        <v>683</v>
      </c>
      <c r="AE263" s="50" t="s">
        <v>683</v>
      </c>
      <c r="AF263" s="50" t="s">
        <v>683</v>
      </c>
      <c r="AG263" s="50" t="s">
        <v>683</v>
      </c>
      <c r="AH263" s="50" t="s">
        <v>683</v>
      </c>
      <c r="AI263" s="50" t="s">
        <v>683</v>
      </c>
      <c r="AJ263" s="50"/>
      <c r="AK263" s="107" t="s">
        <v>683</v>
      </c>
      <c r="AL263" s="50" t="s">
        <v>683</v>
      </c>
      <c r="AM263" s="50" t="s">
        <v>683</v>
      </c>
      <c r="AN263" s="50"/>
      <c r="AO263" s="192" t="s">
        <v>683</v>
      </c>
    </row>
    <row r="264" spans="1:41" ht="18.75" hidden="1" outlineLevel="2">
      <c r="A264" s="155">
        <v>602510</v>
      </c>
      <c r="B264" s="11">
        <f t="shared" si="1117"/>
        <v>630400800</v>
      </c>
      <c r="C264" s="11">
        <v>400800</v>
      </c>
      <c r="D264" s="140"/>
      <c r="E264" s="125" t="str">
        <f>IF(AA264="","Бюджетообразующее предприятие 40",AA264)</f>
        <v>Бюджетообразующее предприятие 40</v>
      </c>
      <c r="F264" s="157" t="s">
        <v>109</v>
      </c>
      <c r="G264" s="125" t="str">
        <f t="shared" ref="G264" si="1231">IF(AD264="","",AD264)</f>
        <v/>
      </c>
      <c r="H264" s="125" t="str">
        <f t="shared" ref="H264" si="1232">IF(AE264="","",AE264)</f>
        <v/>
      </c>
      <c r="I264" s="125" t="str">
        <f t="shared" ref="I264" si="1233">IF(AF264="","",AF264)</f>
        <v/>
      </c>
      <c r="J264" s="125" t="str">
        <f t="shared" ref="J264" si="1234">IF(AG264="","",AG264)</f>
        <v/>
      </c>
      <c r="K264" s="125" t="str">
        <f t="shared" ref="K264" si="1235">IF(AH264="","",AH264)</f>
        <v/>
      </c>
      <c r="L264" s="125" t="str">
        <f t="shared" ref="L264" si="1236">IF(AI264="","",AI264)</f>
        <v/>
      </c>
      <c r="M264" s="125"/>
      <c r="N264" s="125" t="str">
        <f t="shared" ref="N264" si="1237">IF(AK264="","",AK264)</f>
        <v/>
      </c>
      <c r="O264" s="125" t="str">
        <f t="shared" ref="O264" si="1238">IF(AL264="","",AL264)</f>
        <v/>
      </c>
      <c r="P264" s="125" t="str">
        <f t="shared" ref="P264" si="1239">IF(AM264="","",AM264)</f>
        <v/>
      </c>
      <c r="Q264" s="125"/>
      <c r="R264" s="125" t="str">
        <f t="shared" si="1143"/>
        <v/>
      </c>
      <c r="S264" s="125"/>
      <c r="T264" s="211"/>
      <c r="U264" s="169"/>
      <c r="AA264" s="177" t="s">
        <v>696</v>
      </c>
      <c r="AD264" s="125" t="s">
        <v>683</v>
      </c>
      <c r="AE264" s="125" t="s">
        <v>683</v>
      </c>
      <c r="AF264" s="125" t="s">
        <v>683</v>
      </c>
      <c r="AG264" s="125" t="s">
        <v>683</v>
      </c>
      <c r="AH264" s="125" t="s">
        <v>683</v>
      </c>
      <c r="AI264" s="125" t="s">
        <v>683</v>
      </c>
      <c r="AJ264" s="125"/>
      <c r="AK264" s="125" t="s">
        <v>683</v>
      </c>
      <c r="AL264" s="125" t="s">
        <v>683</v>
      </c>
      <c r="AM264" s="125" t="s">
        <v>683</v>
      </c>
      <c r="AN264" s="125"/>
      <c r="AO264" s="125" t="s">
        <v>683</v>
      </c>
    </row>
    <row r="265" spans="1:41" ht="18.75" hidden="1" outlineLevel="2">
      <c r="A265" s="155">
        <v>602520</v>
      </c>
      <c r="B265" s="11">
        <f t="shared" si="1117"/>
        <v>630400810</v>
      </c>
      <c r="C265" s="11">
        <v>400810</v>
      </c>
      <c r="D265" s="140"/>
      <c r="E265" s="55" t="s">
        <v>110</v>
      </c>
      <c r="F265" s="78" t="s">
        <v>613</v>
      </c>
      <c r="G265" s="107" t="s">
        <v>587</v>
      </c>
      <c r="H265" s="50">
        <f>IFERROR(IF(G264,H264/G264*100,0),0)</f>
        <v>0</v>
      </c>
      <c r="I265" s="50">
        <f t="shared" ref="I265" si="1240">IFERROR(IF(H264,I264/H264*100,0),0)</f>
        <v>0</v>
      </c>
      <c r="J265" s="50">
        <f t="shared" ref="J265" si="1241">IFERROR(IF(I264,J264/I264*100,0),0)</f>
        <v>0</v>
      </c>
      <c r="K265" s="50">
        <f t="shared" ref="K265" si="1242">IFERROR(IF(J264,K264/J264*100,0),0)</f>
        <v>0</v>
      </c>
      <c r="L265" s="50">
        <f t="shared" ref="L265" si="1243">IFERROR(IF(K264,L264/K264*100,0),0)</f>
        <v>0</v>
      </c>
      <c r="M265" s="50">
        <f t="shared" ref="M265" si="1244">IFERROR(IF(L264,M264/L264*100,0),0)</f>
        <v>0</v>
      </c>
      <c r="N265" s="107" t="s">
        <v>587</v>
      </c>
      <c r="O265" s="50">
        <f>IFERROR(IF(N264,O264/N264*100,0),0)</f>
        <v>0</v>
      </c>
      <c r="P265" s="50">
        <f t="shared" ref="P265" si="1245">IFERROR(IF(O264,P264/O264*100,0),0)</f>
        <v>0</v>
      </c>
      <c r="Q265" s="50">
        <f t="shared" ref="Q265:S265" si="1246">IFERROR(IF(P264,Q264/P264*100,0),0)</f>
        <v>0</v>
      </c>
      <c r="R265" s="192" t="str">
        <f t="shared" si="1143"/>
        <v/>
      </c>
      <c r="S265" s="50">
        <f t="shared" si="1246"/>
        <v>0</v>
      </c>
      <c r="T265" s="215"/>
      <c r="U265" s="169"/>
      <c r="AA265" s="177" t="s">
        <v>110</v>
      </c>
      <c r="AD265" s="107" t="s">
        <v>683</v>
      </c>
      <c r="AE265" s="50" t="s">
        <v>683</v>
      </c>
      <c r="AF265" s="50" t="s">
        <v>683</v>
      </c>
      <c r="AG265" s="50" t="s">
        <v>683</v>
      </c>
      <c r="AH265" s="50" t="s">
        <v>683</v>
      </c>
      <c r="AI265" s="50" t="s">
        <v>683</v>
      </c>
      <c r="AJ265" s="50"/>
      <c r="AK265" s="107" t="s">
        <v>683</v>
      </c>
      <c r="AL265" s="50" t="s">
        <v>683</v>
      </c>
      <c r="AM265" s="50" t="s">
        <v>683</v>
      </c>
      <c r="AN265" s="50"/>
      <c r="AO265" s="192" t="s">
        <v>683</v>
      </c>
    </row>
    <row r="266" spans="1:41" ht="18.75" hidden="1" outlineLevel="2">
      <c r="A266" s="155">
        <v>602530</v>
      </c>
      <c r="B266" s="11">
        <f t="shared" si="1117"/>
        <v>630400820</v>
      </c>
      <c r="C266" s="11">
        <v>400820</v>
      </c>
      <c r="D266" s="140"/>
      <c r="E266" s="125" t="str">
        <f>IF(AA266="","Бюджетообразующее предприятие 41",AA266)</f>
        <v>Бюджетообразующее предприятие 41</v>
      </c>
      <c r="F266" s="157" t="s">
        <v>109</v>
      </c>
      <c r="G266" s="125" t="str">
        <f t="shared" ref="G266" si="1247">IF(AD266="","",AD266)</f>
        <v/>
      </c>
      <c r="H266" s="125" t="str">
        <f t="shared" ref="H266" si="1248">IF(AE266="","",AE266)</f>
        <v/>
      </c>
      <c r="I266" s="125" t="str">
        <f t="shared" ref="I266" si="1249">IF(AF266="","",AF266)</f>
        <v/>
      </c>
      <c r="J266" s="125" t="str">
        <f t="shared" ref="J266" si="1250">IF(AG266="","",AG266)</f>
        <v/>
      </c>
      <c r="K266" s="125" t="str">
        <f t="shared" ref="K266" si="1251">IF(AH266="","",AH266)</f>
        <v/>
      </c>
      <c r="L266" s="125" t="str">
        <f t="shared" ref="L266" si="1252">IF(AI266="","",AI266)</f>
        <v/>
      </c>
      <c r="M266" s="125"/>
      <c r="N266" s="125" t="str">
        <f t="shared" ref="N266" si="1253">IF(AK266="","",AK266)</f>
        <v/>
      </c>
      <c r="O266" s="125" t="str">
        <f t="shared" ref="O266" si="1254">IF(AL266="","",AL266)</f>
        <v/>
      </c>
      <c r="P266" s="125" t="str">
        <f t="shared" ref="P266" si="1255">IF(AM266="","",AM266)</f>
        <v/>
      </c>
      <c r="Q266" s="125"/>
      <c r="R266" s="125" t="str">
        <f t="shared" si="1143"/>
        <v/>
      </c>
      <c r="S266" s="125"/>
      <c r="T266" s="211"/>
      <c r="U266" s="169"/>
      <c r="AA266" s="177" t="s">
        <v>697</v>
      </c>
      <c r="AD266" s="125" t="s">
        <v>683</v>
      </c>
      <c r="AE266" s="125" t="s">
        <v>683</v>
      </c>
      <c r="AF266" s="125" t="s">
        <v>683</v>
      </c>
      <c r="AG266" s="125" t="s">
        <v>683</v>
      </c>
      <c r="AH266" s="125" t="s">
        <v>683</v>
      </c>
      <c r="AI266" s="125" t="s">
        <v>683</v>
      </c>
      <c r="AJ266" s="125"/>
      <c r="AK266" s="125" t="s">
        <v>683</v>
      </c>
      <c r="AL266" s="125" t="s">
        <v>683</v>
      </c>
      <c r="AM266" s="125" t="s">
        <v>683</v>
      </c>
      <c r="AN266" s="125"/>
      <c r="AO266" s="125" t="s">
        <v>683</v>
      </c>
    </row>
    <row r="267" spans="1:41" ht="18.75" hidden="1" outlineLevel="2">
      <c r="A267" s="155">
        <v>602540</v>
      </c>
      <c r="B267" s="11">
        <f t="shared" si="1117"/>
        <v>630400830</v>
      </c>
      <c r="C267" s="11">
        <v>400830</v>
      </c>
      <c r="D267" s="140"/>
      <c r="E267" s="55" t="s">
        <v>110</v>
      </c>
      <c r="F267" s="78" t="s">
        <v>613</v>
      </c>
      <c r="G267" s="107" t="s">
        <v>587</v>
      </c>
      <c r="H267" s="50">
        <f>IFERROR(IF(G266,H266/G266*100,0),0)</f>
        <v>0</v>
      </c>
      <c r="I267" s="50">
        <f t="shared" ref="I267" si="1256">IFERROR(IF(H266,I266/H266*100,0),0)</f>
        <v>0</v>
      </c>
      <c r="J267" s="50">
        <f t="shared" ref="J267" si="1257">IFERROR(IF(I266,J266/I266*100,0),0)</f>
        <v>0</v>
      </c>
      <c r="K267" s="50">
        <f t="shared" ref="K267" si="1258">IFERROR(IF(J266,K266/J266*100,0),0)</f>
        <v>0</v>
      </c>
      <c r="L267" s="50">
        <f t="shared" ref="L267" si="1259">IFERROR(IF(K266,L266/K266*100,0),0)</f>
        <v>0</v>
      </c>
      <c r="M267" s="50">
        <f t="shared" ref="M267" si="1260">IFERROR(IF(L266,M266/L266*100,0),0)</f>
        <v>0</v>
      </c>
      <c r="N267" s="107" t="s">
        <v>587</v>
      </c>
      <c r="O267" s="50">
        <f>IFERROR(IF(N266,O266/N266*100,0),0)</f>
        <v>0</v>
      </c>
      <c r="P267" s="50">
        <f t="shared" ref="P267" si="1261">IFERROR(IF(O266,P266/O266*100,0),0)</f>
        <v>0</v>
      </c>
      <c r="Q267" s="50">
        <f t="shared" ref="Q267:S267" si="1262">IFERROR(IF(P266,Q266/P266*100,0),0)</f>
        <v>0</v>
      </c>
      <c r="R267" s="192" t="str">
        <f t="shared" si="1143"/>
        <v/>
      </c>
      <c r="S267" s="50">
        <f t="shared" si="1262"/>
        <v>0</v>
      </c>
      <c r="T267" s="215"/>
      <c r="U267" s="169"/>
      <c r="AA267" s="177" t="s">
        <v>110</v>
      </c>
      <c r="AD267" s="107" t="s">
        <v>683</v>
      </c>
      <c r="AE267" s="50" t="s">
        <v>683</v>
      </c>
      <c r="AF267" s="50" t="s">
        <v>683</v>
      </c>
      <c r="AG267" s="50" t="s">
        <v>683</v>
      </c>
      <c r="AH267" s="50" t="s">
        <v>683</v>
      </c>
      <c r="AI267" s="50" t="s">
        <v>683</v>
      </c>
      <c r="AJ267" s="50"/>
      <c r="AK267" s="107" t="s">
        <v>683</v>
      </c>
      <c r="AL267" s="50" t="s">
        <v>683</v>
      </c>
      <c r="AM267" s="50" t="s">
        <v>683</v>
      </c>
      <c r="AN267" s="50"/>
      <c r="AO267" s="192" t="s">
        <v>683</v>
      </c>
    </row>
    <row r="268" spans="1:41" ht="18.75" hidden="1" outlineLevel="2">
      <c r="A268" s="155">
        <v>602550</v>
      </c>
      <c r="B268" s="11">
        <f t="shared" si="1117"/>
        <v>630400840</v>
      </c>
      <c r="C268" s="11">
        <v>400840</v>
      </c>
      <c r="D268" s="140"/>
      <c r="E268" s="125" t="str">
        <f>IF(AA268="","Бюджетообразующее предприятие 42",AA268)</f>
        <v>Бюджетообразующее предприятие 42</v>
      </c>
      <c r="F268" s="157" t="s">
        <v>109</v>
      </c>
      <c r="G268" s="125" t="str">
        <f t="shared" ref="G268" si="1263">IF(AD268="","",AD268)</f>
        <v/>
      </c>
      <c r="H268" s="125" t="str">
        <f t="shared" ref="H268" si="1264">IF(AE268="","",AE268)</f>
        <v/>
      </c>
      <c r="I268" s="125" t="str">
        <f t="shared" ref="I268" si="1265">IF(AF268="","",AF268)</f>
        <v/>
      </c>
      <c r="J268" s="125" t="str">
        <f t="shared" ref="J268" si="1266">IF(AG268="","",AG268)</f>
        <v/>
      </c>
      <c r="K268" s="125" t="str">
        <f t="shared" ref="K268" si="1267">IF(AH268="","",AH268)</f>
        <v/>
      </c>
      <c r="L268" s="125" t="str">
        <f t="shared" ref="L268" si="1268">IF(AI268="","",AI268)</f>
        <v/>
      </c>
      <c r="M268" s="125"/>
      <c r="N268" s="125" t="str">
        <f t="shared" ref="N268" si="1269">IF(AK268="","",AK268)</f>
        <v/>
      </c>
      <c r="O268" s="125" t="str">
        <f t="shared" ref="O268" si="1270">IF(AL268="","",AL268)</f>
        <v/>
      </c>
      <c r="P268" s="125" t="str">
        <f t="shared" ref="P268" si="1271">IF(AM268="","",AM268)</f>
        <v/>
      </c>
      <c r="Q268" s="125"/>
      <c r="R268" s="125" t="str">
        <f t="shared" si="1143"/>
        <v/>
      </c>
      <c r="S268" s="125"/>
      <c r="T268" s="211"/>
      <c r="U268" s="169"/>
      <c r="AA268" s="177" t="s">
        <v>698</v>
      </c>
      <c r="AD268" s="125" t="s">
        <v>683</v>
      </c>
      <c r="AE268" s="125" t="s">
        <v>683</v>
      </c>
      <c r="AF268" s="125" t="s">
        <v>683</v>
      </c>
      <c r="AG268" s="125" t="s">
        <v>683</v>
      </c>
      <c r="AH268" s="125" t="s">
        <v>683</v>
      </c>
      <c r="AI268" s="125" t="s">
        <v>683</v>
      </c>
      <c r="AJ268" s="125"/>
      <c r="AK268" s="125" t="s">
        <v>683</v>
      </c>
      <c r="AL268" s="125" t="s">
        <v>683</v>
      </c>
      <c r="AM268" s="125" t="s">
        <v>683</v>
      </c>
      <c r="AN268" s="125"/>
      <c r="AO268" s="125" t="s">
        <v>683</v>
      </c>
    </row>
    <row r="269" spans="1:41" ht="18.75" hidden="1" outlineLevel="2">
      <c r="A269" s="155">
        <v>602560</v>
      </c>
      <c r="B269" s="11">
        <f t="shared" si="1117"/>
        <v>630400850</v>
      </c>
      <c r="C269" s="11">
        <v>400850</v>
      </c>
      <c r="D269" s="140"/>
      <c r="E269" s="55" t="s">
        <v>110</v>
      </c>
      <c r="F269" s="78" t="s">
        <v>613</v>
      </c>
      <c r="G269" s="107" t="s">
        <v>587</v>
      </c>
      <c r="H269" s="50">
        <f>IFERROR(IF(G268,H268/G268*100,0),0)</f>
        <v>0</v>
      </c>
      <c r="I269" s="50">
        <f t="shared" ref="I269" si="1272">IFERROR(IF(H268,I268/H268*100,0),0)</f>
        <v>0</v>
      </c>
      <c r="J269" s="50">
        <f t="shared" ref="J269" si="1273">IFERROR(IF(I268,J268/I268*100,0),0)</f>
        <v>0</v>
      </c>
      <c r="K269" s="50">
        <f t="shared" ref="K269" si="1274">IFERROR(IF(J268,K268/J268*100,0),0)</f>
        <v>0</v>
      </c>
      <c r="L269" s="50">
        <f t="shared" ref="L269" si="1275">IFERROR(IF(K268,L268/K268*100,0),0)</f>
        <v>0</v>
      </c>
      <c r="M269" s="50">
        <f t="shared" ref="M269" si="1276">IFERROR(IF(L268,M268/L268*100,0),0)</f>
        <v>0</v>
      </c>
      <c r="N269" s="107" t="s">
        <v>587</v>
      </c>
      <c r="O269" s="50">
        <f>IFERROR(IF(N268,O268/N268*100,0),0)</f>
        <v>0</v>
      </c>
      <c r="P269" s="50">
        <f t="shared" ref="P269" si="1277">IFERROR(IF(O268,P268/O268*100,0),0)</f>
        <v>0</v>
      </c>
      <c r="Q269" s="50">
        <f t="shared" ref="Q269:S269" si="1278">IFERROR(IF(P268,Q268/P268*100,0),0)</f>
        <v>0</v>
      </c>
      <c r="R269" s="192" t="str">
        <f t="shared" si="1143"/>
        <v/>
      </c>
      <c r="S269" s="50">
        <f t="shared" si="1278"/>
        <v>0</v>
      </c>
      <c r="T269" s="215"/>
      <c r="U269" s="169"/>
      <c r="AA269" s="177" t="s">
        <v>110</v>
      </c>
      <c r="AD269" s="107" t="s">
        <v>683</v>
      </c>
      <c r="AE269" s="50" t="s">
        <v>683</v>
      </c>
      <c r="AF269" s="50" t="s">
        <v>683</v>
      </c>
      <c r="AG269" s="50" t="s">
        <v>683</v>
      </c>
      <c r="AH269" s="50" t="s">
        <v>683</v>
      </c>
      <c r="AI269" s="50" t="s">
        <v>683</v>
      </c>
      <c r="AJ269" s="50"/>
      <c r="AK269" s="107" t="s">
        <v>683</v>
      </c>
      <c r="AL269" s="50" t="s">
        <v>683</v>
      </c>
      <c r="AM269" s="50" t="s">
        <v>683</v>
      </c>
      <c r="AN269" s="50"/>
      <c r="AO269" s="192" t="s">
        <v>683</v>
      </c>
    </row>
    <row r="270" spans="1:41" ht="18.75" hidden="1" outlineLevel="2">
      <c r="A270" s="155">
        <v>602570</v>
      </c>
      <c r="B270" s="11">
        <f t="shared" si="1117"/>
        <v>630400860</v>
      </c>
      <c r="C270" s="11">
        <v>400860</v>
      </c>
      <c r="D270" s="140"/>
      <c r="E270" s="125" t="str">
        <f>IF(AA270="","Бюджетообразующее предприятие 43",AA270)</f>
        <v>Бюджетообразующее предприятие 43</v>
      </c>
      <c r="F270" s="157" t="s">
        <v>109</v>
      </c>
      <c r="G270" s="125" t="str">
        <f t="shared" ref="G270" si="1279">IF(AD270="","",AD270)</f>
        <v/>
      </c>
      <c r="H270" s="125" t="str">
        <f t="shared" ref="H270" si="1280">IF(AE270="","",AE270)</f>
        <v/>
      </c>
      <c r="I270" s="125" t="str">
        <f t="shared" ref="I270" si="1281">IF(AF270="","",AF270)</f>
        <v/>
      </c>
      <c r="J270" s="125" t="str">
        <f t="shared" ref="J270" si="1282">IF(AG270="","",AG270)</f>
        <v/>
      </c>
      <c r="K270" s="125" t="str">
        <f t="shared" ref="K270" si="1283">IF(AH270="","",AH270)</f>
        <v/>
      </c>
      <c r="L270" s="125" t="str">
        <f t="shared" ref="L270" si="1284">IF(AI270="","",AI270)</f>
        <v/>
      </c>
      <c r="M270" s="125"/>
      <c r="N270" s="125" t="str">
        <f t="shared" ref="N270" si="1285">IF(AK270="","",AK270)</f>
        <v/>
      </c>
      <c r="O270" s="125" t="str">
        <f t="shared" ref="O270" si="1286">IF(AL270="","",AL270)</f>
        <v/>
      </c>
      <c r="P270" s="125" t="str">
        <f t="shared" ref="P270" si="1287">IF(AM270="","",AM270)</f>
        <v/>
      </c>
      <c r="Q270" s="125"/>
      <c r="R270" s="125" t="str">
        <f t="shared" si="1143"/>
        <v/>
      </c>
      <c r="S270" s="125"/>
      <c r="T270" s="211"/>
      <c r="U270" s="169"/>
      <c r="AA270" s="177" t="s">
        <v>699</v>
      </c>
      <c r="AD270" s="125" t="s">
        <v>683</v>
      </c>
      <c r="AE270" s="125" t="s">
        <v>683</v>
      </c>
      <c r="AF270" s="125" t="s">
        <v>683</v>
      </c>
      <c r="AG270" s="125" t="s">
        <v>683</v>
      </c>
      <c r="AH270" s="125" t="s">
        <v>683</v>
      </c>
      <c r="AI270" s="125" t="s">
        <v>683</v>
      </c>
      <c r="AJ270" s="125"/>
      <c r="AK270" s="125" t="s">
        <v>683</v>
      </c>
      <c r="AL270" s="125" t="s">
        <v>683</v>
      </c>
      <c r="AM270" s="125" t="s">
        <v>683</v>
      </c>
      <c r="AN270" s="125"/>
      <c r="AO270" s="125" t="s">
        <v>683</v>
      </c>
    </row>
    <row r="271" spans="1:41" ht="18.75" hidden="1" outlineLevel="2">
      <c r="A271" s="155">
        <v>602580</v>
      </c>
      <c r="B271" s="11">
        <f t="shared" si="1117"/>
        <v>630400870</v>
      </c>
      <c r="C271" s="11">
        <v>400870</v>
      </c>
      <c r="D271" s="140"/>
      <c r="E271" s="55" t="s">
        <v>110</v>
      </c>
      <c r="F271" s="78" t="s">
        <v>613</v>
      </c>
      <c r="G271" s="107" t="s">
        <v>587</v>
      </c>
      <c r="H271" s="50">
        <f>IFERROR(IF(G270,H270/G270*100,0),0)</f>
        <v>0</v>
      </c>
      <c r="I271" s="50">
        <f t="shared" ref="I271" si="1288">IFERROR(IF(H270,I270/H270*100,0),0)</f>
        <v>0</v>
      </c>
      <c r="J271" s="50">
        <f t="shared" ref="J271" si="1289">IFERROR(IF(I270,J270/I270*100,0),0)</f>
        <v>0</v>
      </c>
      <c r="K271" s="50">
        <f t="shared" ref="K271" si="1290">IFERROR(IF(J270,K270/J270*100,0),0)</f>
        <v>0</v>
      </c>
      <c r="L271" s="50">
        <f t="shared" ref="L271" si="1291">IFERROR(IF(K270,L270/K270*100,0),0)</f>
        <v>0</v>
      </c>
      <c r="M271" s="50">
        <f t="shared" ref="M271" si="1292">IFERROR(IF(L270,M270/L270*100,0),0)</f>
        <v>0</v>
      </c>
      <c r="N271" s="107" t="s">
        <v>587</v>
      </c>
      <c r="O271" s="50">
        <f>IFERROR(IF(N270,O270/N270*100,0),0)</f>
        <v>0</v>
      </c>
      <c r="P271" s="50">
        <f t="shared" ref="P271" si="1293">IFERROR(IF(O270,P270/O270*100,0),0)</f>
        <v>0</v>
      </c>
      <c r="Q271" s="50">
        <f t="shared" ref="Q271:S271" si="1294">IFERROR(IF(P270,Q270/P270*100,0),0)</f>
        <v>0</v>
      </c>
      <c r="R271" s="192" t="str">
        <f t="shared" si="1143"/>
        <v/>
      </c>
      <c r="S271" s="50">
        <f t="shared" si="1294"/>
        <v>0</v>
      </c>
      <c r="T271" s="215"/>
      <c r="U271" s="169"/>
      <c r="AA271" s="177" t="s">
        <v>110</v>
      </c>
      <c r="AD271" s="107" t="s">
        <v>683</v>
      </c>
      <c r="AE271" s="50" t="s">
        <v>683</v>
      </c>
      <c r="AF271" s="50" t="s">
        <v>683</v>
      </c>
      <c r="AG271" s="50" t="s">
        <v>683</v>
      </c>
      <c r="AH271" s="50" t="s">
        <v>683</v>
      </c>
      <c r="AI271" s="50" t="s">
        <v>683</v>
      </c>
      <c r="AJ271" s="50"/>
      <c r="AK271" s="107" t="s">
        <v>683</v>
      </c>
      <c r="AL271" s="50" t="s">
        <v>683</v>
      </c>
      <c r="AM271" s="50" t="s">
        <v>683</v>
      </c>
      <c r="AN271" s="50"/>
      <c r="AO271" s="192" t="s">
        <v>683</v>
      </c>
    </row>
    <row r="272" spans="1:41" ht="18.75" hidden="1" outlineLevel="2">
      <c r="A272" s="155">
        <v>602590</v>
      </c>
      <c r="B272" s="11">
        <f t="shared" si="1117"/>
        <v>630400880</v>
      </c>
      <c r="C272" s="11">
        <v>400880</v>
      </c>
      <c r="D272" s="140"/>
      <c r="E272" s="125" t="str">
        <f>IF(AA272="","Бюджетообразующее предприятие 44",AA272)</f>
        <v>Бюджетообразующее предприятие 44</v>
      </c>
      <c r="F272" s="157" t="s">
        <v>109</v>
      </c>
      <c r="G272" s="125" t="str">
        <f t="shared" ref="G272" si="1295">IF(AD272="","",AD272)</f>
        <v/>
      </c>
      <c r="H272" s="125" t="str">
        <f t="shared" ref="H272" si="1296">IF(AE272="","",AE272)</f>
        <v/>
      </c>
      <c r="I272" s="125" t="str">
        <f t="shared" ref="I272" si="1297">IF(AF272="","",AF272)</f>
        <v/>
      </c>
      <c r="J272" s="125" t="str">
        <f t="shared" ref="J272" si="1298">IF(AG272="","",AG272)</f>
        <v/>
      </c>
      <c r="K272" s="125" t="str">
        <f t="shared" ref="K272" si="1299">IF(AH272="","",AH272)</f>
        <v/>
      </c>
      <c r="L272" s="125" t="str">
        <f t="shared" ref="L272" si="1300">IF(AI272="","",AI272)</f>
        <v/>
      </c>
      <c r="M272" s="125"/>
      <c r="N272" s="125" t="str">
        <f t="shared" ref="N272" si="1301">IF(AK272="","",AK272)</f>
        <v/>
      </c>
      <c r="O272" s="125" t="str">
        <f t="shared" ref="O272" si="1302">IF(AL272="","",AL272)</f>
        <v/>
      </c>
      <c r="P272" s="125" t="str">
        <f t="shared" ref="P272" si="1303">IF(AM272="","",AM272)</f>
        <v/>
      </c>
      <c r="Q272" s="125"/>
      <c r="R272" s="125" t="str">
        <f t="shared" si="1143"/>
        <v/>
      </c>
      <c r="S272" s="125"/>
      <c r="T272" s="211"/>
      <c r="U272" s="169"/>
      <c r="AA272" s="177" t="s">
        <v>700</v>
      </c>
      <c r="AD272" s="125" t="s">
        <v>683</v>
      </c>
      <c r="AE272" s="125" t="s">
        <v>683</v>
      </c>
      <c r="AF272" s="125" t="s">
        <v>683</v>
      </c>
      <c r="AG272" s="125" t="s">
        <v>683</v>
      </c>
      <c r="AH272" s="125" t="s">
        <v>683</v>
      </c>
      <c r="AI272" s="125" t="s">
        <v>683</v>
      </c>
      <c r="AJ272" s="125"/>
      <c r="AK272" s="125" t="s">
        <v>683</v>
      </c>
      <c r="AL272" s="125" t="s">
        <v>683</v>
      </c>
      <c r="AM272" s="125" t="s">
        <v>683</v>
      </c>
      <c r="AN272" s="125"/>
      <c r="AO272" s="125" t="s">
        <v>683</v>
      </c>
    </row>
    <row r="273" spans="1:41" ht="18.75" hidden="1" outlineLevel="2">
      <c r="A273" s="155">
        <v>602600</v>
      </c>
      <c r="B273" s="11">
        <f t="shared" si="1117"/>
        <v>630400890</v>
      </c>
      <c r="C273" s="11">
        <v>400890</v>
      </c>
      <c r="D273" s="140"/>
      <c r="E273" s="55" t="s">
        <v>110</v>
      </c>
      <c r="F273" s="78" t="s">
        <v>613</v>
      </c>
      <c r="G273" s="107" t="s">
        <v>587</v>
      </c>
      <c r="H273" s="50">
        <f>IFERROR(IF(G272,H272/G272*100,0),0)</f>
        <v>0</v>
      </c>
      <c r="I273" s="50">
        <f t="shared" ref="I273" si="1304">IFERROR(IF(H272,I272/H272*100,0),0)</f>
        <v>0</v>
      </c>
      <c r="J273" s="50">
        <f t="shared" ref="J273" si="1305">IFERROR(IF(I272,J272/I272*100,0),0)</f>
        <v>0</v>
      </c>
      <c r="K273" s="50">
        <f t="shared" ref="K273" si="1306">IFERROR(IF(J272,K272/J272*100,0),0)</f>
        <v>0</v>
      </c>
      <c r="L273" s="50">
        <f t="shared" ref="L273" si="1307">IFERROR(IF(K272,L272/K272*100,0),0)</f>
        <v>0</v>
      </c>
      <c r="M273" s="50">
        <f t="shared" ref="M273" si="1308">IFERROR(IF(L272,M272/L272*100,0),0)</f>
        <v>0</v>
      </c>
      <c r="N273" s="107" t="s">
        <v>587</v>
      </c>
      <c r="O273" s="50">
        <f>IFERROR(IF(N272,O272/N272*100,0),0)</f>
        <v>0</v>
      </c>
      <c r="P273" s="50">
        <f t="shared" ref="P273" si="1309">IFERROR(IF(O272,P272/O272*100,0),0)</f>
        <v>0</v>
      </c>
      <c r="Q273" s="50">
        <f t="shared" ref="Q273:S273" si="1310">IFERROR(IF(P272,Q272/P272*100,0),0)</f>
        <v>0</v>
      </c>
      <c r="R273" s="192" t="str">
        <f t="shared" si="1143"/>
        <v/>
      </c>
      <c r="S273" s="50">
        <f t="shared" si="1310"/>
        <v>0</v>
      </c>
      <c r="T273" s="215"/>
      <c r="U273" s="169"/>
      <c r="AA273" s="177" t="s">
        <v>110</v>
      </c>
      <c r="AD273" s="107" t="s">
        <v>683</v>
      </c>
      <c r="AE273" s="50" t="s">
        <v>683</v>
      </c>
      <c r="AF273" s="50" t="s">
        <v>683</v>
      </c>
      <c r="AG273" s="50" t="s">
        <v>683</v>
      </c>
      <c r="AH273" s="50" t="s">
        <v>683</v>
      </c>
      <c r="AI273" s="50" t="s">
        <v>683</v>
      </c>
      <c r="AJ273" s="50"/>
      <c r="AK273" s="107" t="s">
        <v>683</v>
      </c>
      <c r="AL273" s="50" t="s">
        <v>683</v>
      </c>
      <c r="AM273" s="50" t="s">
        <v>683</v>
      </c>
      <c r="AN273" s="50"/>
      <c r="AO273" s="192" t="s">
        <v>683</v>
      </c>
    </row>
    <row r="274" spans="1:41" ht="18.75" hidden="1" outlineLevel="2">
      <c r="A274" s="155">
        <v>602610</v>
      </c>
      <c r="B274" s="11">
        <f t="shared" si="1117"/>
        <v>630400900</v>
      </c>
      <c r="C274" s="11">
        <v>400900</v>
      </c>
      <c r="D274" s="140"/>
      <c r="E274" s="125" t="str">
        <f>IF(AA274="","Бюджетообразующее предприятие 45",AA274)</f>
        <v>Бюджетообразующее предприятие 45</v>
      </c>
      <c r="F274" s="157" t="s">
        <v>109</v>
      </c>
      <c r="G274" s="125" t="str">
        <f t="shared" ref="G274" si="1311">IF(AD274="","",AD274)</f>
        <v/>
      </c>
      <c r="H274" s="125" t="str">
        <f t="shared" ref="H274" si="1312">IF(AE274="","",AE274)</f>
        <v/>
      </c>
      <c r="I274" s="125" t="str">
        <f t="shared" ref="I274" si="1313">IF(AF274="","",AF274)</f>
        <v/>
      </c>
      <c r="J274" s="125" t="str">
        <f t="shared" ref="J274" si="1314">IF(AG274="","",AG274)</f>
        <v/>
      </c>
      <c r="K274" s="125" t="str">
        <f t="shared" ref="K274" si="1315">IF(AH274="","",AH274)</f>
        <v/>
      </c>
      <c r="L274" s="125" t="str">
        <f t="shared" ref="L274" si="1316">IF(AI274="","",AI274)</f>
        <v/>
      </c>
      <c r="M274" s="125"/>
      <c r="N274" s="125" t="str">
        <f t="shared" ref="N274" si="1317">IF(AK274="","",AK274)</f>
        <v/>
      </c>
      <c r="O274" s="125" t="str">
        <f t="shared" ref="O274" si="1318">IF(AL274="","",AL274)</f>
        <v/>
      </c>
      <c r="P274" s="125" t="str">
        <f t="shared" ref="P274" si="1319">IF(AM274="","",AM274)</f>
        <v/>
      </c>
      <c r="Q274" s="125"/>
      <c r="R274" s="125" t="str">
        <f t="shared" si="1143"/>
        <v/>
      </c>
      <c r="S274" s="125"/>
      <c r="T274" s="211"/>
      <c r="U274" s="169"/>
      <c r="AA274" s="177" t="s">
        <v>701</v>
      </c>
      <c r="AD274" s="125" t="s">
        <v>683</v>
      </c>
      <c r="AE274" s="125" t="s">
        <v>683</v>
      </c>
      <c r="AF274" s="125" t="s">
        <v>683</v>
      </c>
      <c r="AG274" s="125" t="s">
        <v>683</v>
      </c>
      <c r="AH274" s="125" t="s">
        <v>683</v>
      </c>
      <c r="AI274" s="125" t="s">
        <v>683</v>
      </c>
      <c r="AJ274" s="125"/>
      <c r="AK274" s="125" t="s">
        <v>683</v>
      </c>
      <c r="AL274" s="125" t="s">
        <v>683</v>
      </c>
      <c r="AM274" s="125" t="s">
        <v>683</v>
      </c>
      <c r="AN274" s="125"/>
      <c r="AO274" s="125" t="s">
        <v>683</v>
      </c>
    </row>
    <row r="275" spans="1:41" ht="18.75" hidden="1" outlineLevel="2">
      <c r="A275" s="155">
        <v>602620</v>
      </c>
      <c r="B275" s="11">
        <f t="shared" si="1117"/>
        <v>630400910</v>
      </c>
      <c r="C275" s="11">
        <v>400910</v>
      </c>
      <c r="D275" s="140"/>
      <c r="E275" s="55" t="s">
        <v>110</v>
      </c>
      <c r="F275" s="78" t="s">
        <v>613</v>
      </c>
      <c r="G275" s="107" t="s">
        <v>587</v>
      </c>
      <c r="H275" s="50">
        <f>IFERROR(IF(G274,H274/G274*100,0),0)</f>
        <v>0</v>
      </c>
      <c r="I275" s="50">
        <f t="shared" ref="I275" si="1320">IFERROR(IF(H274,I274/H274*100,0),0)</f>
        <v>0</v>
      </c>
      <c r="J275" s="50">
        <f t="shared" ref="J275" si="1321">IFERROR(IF(I274,J274/I274*100,0),0)</f>
        <v>0</v>
      </c>
      <c r="K275" s="50">
        <f t="shared" ref="K275" si="1322">IFERROR(IF(J274,K274/J274*100,0),0)</f>
        <v>0</v>
      </c>
      <c r="L275" s="50">
        <f t="shared" ref="L275" si="1323">IFERROR(IF(K274,L274/K274*100,0),0)</f>
        <v>0</v>
      </c>
      <c r="M275" s="50">
        <f t="shared" ref="M275" si="1324">IFERROR(IF(L274,M274/L274*100,0),0)</f>
        <v>0</v>
      </c>
      <c r="N275" s="107" t="s">
        <v>587</v>
      </c>
      <c r="O275" s="50">
        <f>IFERROR(IF(N274,O274/N274*100,0),0)</f>
        <v>0</v>
      </c>
      <c r="P275" s="50">
        <f t="shared" ref="P275" si="1325">IFERROR(IF(O274,P274/O274*100,0),0)</f>
        <v>0</v>
      </c>
      <c r="Q275" s="50">
        <f t="shared" ref="Q275:S275" si="1326">IFERROR(IF(P274,Q274/P274*100,0),0)</f>
        <v>0</v>
      </c>
      <c r="R275" s="192" t="str">
        <f t="shared" si="1143"/>
        <v/>
      </c>
      <c r="S275" s="50">
        <f t="shared" si="1326"/>
        <v>0</v>
      </c>
      <c r="T275" s="215"/>
      <c r="U275" s="169"/>
      <c r="AA275" s="177" t="s">
        <v>110</v>
      </c>
      <c r="AD275" s="107" t="s">
        <v>683</v>
      </c>
      <c r="AE275" s="50" t="s">
        <v>683</v>
      </c>
      <c r="AF275" s="50" t="s">
        <v>683</v>
      </c>
      <c r="AG275" s="50" t="s">
        <v>683</v>
      </c>
      <c r="AH275" s="50" t="s">
        <v>683</v>
      </c>
      <c r="AI275" s="50" t="s">
        <v>683</v>
      </c>
      <c r="AJ275" s="50"/>
      <c r="AK275" s="107" t="s">
        <v>683</v>
      </c>
      <c r="AL275" s="50" t="s">
        <v>683</v>
      </c>
      <c r="AM275" s="50" t="s">
        <v>683</v>
      </c>
      <c r="AN275" s="50"/>
      <c r="AO275" s="192" t="s">
        <v>683</v>
      </c>
    </row>
    <row r="276" spans="1:41" ht="18.75" hidden="1" outlineLevel="2">
      <c r="A276" s="155">
        <v>602630</v>
      </c>
      <c r="B276" s="11">
        <f t="shared" si="1117"/>
        <v>630400920</v>
      </c>
      <c r="C276" s="11">
        <v>400920</v>
      </c>
      <c r="D276" s="140"/>
      <c r="E276" s="125" t="str">
        <f>IF(AA276="","Бюджетообразующее предприятие 46",AA276)</f>
        <v>Бюджетообразующее предприятие 46</v>
      </c>
      <c r="F276" s="157" t="s">
        <v>109</v>
      </c>
      <c r="G276" s="125" t="str">
        <f t="shared" ref="G276" si="1327">IF(AD276="","",AD276)</f>
        <v/>
      </c>
      <c r="H276" s="125" t="str">
        <f t="shared" ref="H276" si="1328">IF(AE276="","",AE276)</f>
        <v/>
      </c>
      <c r="I276" s="125" t="str">
        <f t="shared" ref="I276" si="1329">IF(AF276="","",AF276)</f>
        <v/>
      </c>
      <c r="J276" s="125" t="str">
        <f t="shared" ref="J276" si="1330">IF(AG276="","",AG276)</f>
        <v/>
      </c>
      <c r="K276" s="125" t="str">
        <f t="shared" ref="K276" si="1331">IF(AH276="","",AH276)</f>
        <v/>
      </c>
      <c r="L276" s="125" t="str">
        <f t="shared" ref="L276" si="1332">IF(AI276="","",AI276)</f>
        <v/>
      </c>
      <c r="M276" s="125"/>
      <c r="N276" s="125" t="str">
        <f t="shared" ref="N276" si="1333">IF(AK276="","",AK276)</f>
        <v/>
      </c>
      <c r="O276" s="125" t="str">
        <f t="shared" ref="O276" si="1334">IF(AL276="","",AL276)</f>
        <v/>
      </c>
      <c r="P276" s="125" t="str">
        <f t="shared" ref="P276" si="1335">IF(AM276="","",AM276)</f>
        <v/>
      </c>
      <c r="Q276" s="125"/>
      <c r="R276" s="125" t="str">
        <f t="shared" si="1143"/>
        <v/>
      </c>
      <c r="S276" s="125"/>
      <c r="T276" s="211"/>
      <c r="U276" s="169"/>
      <c r="AA276" s="177" t="s">
        <v>702</v>
      </c>
      <c r="AD276" s="125" t="s">
        <v>683</v>
      </c>
      <c r="AE276" s="125" t="s">
        <v>683</v>
      </c>
      <c r="AF276" s="125" t="s">
        <v>683</v>
      </c>
      <c r="AG276" s="125" t="s">
        <v>683</v>
      </c>
      <c r="AH276" s="125" t="s">
        <v>683</v>
      </c>
      <c r="AI276" s="125" t="s">
        <v>683</v>
      </c>
      <c r="AJ276" s="125"/>
      <c r="AK276" s="125" t="s">
        <v>683</v>
      </c>
      <c r="AL276" s="125" t="s">
        <v>683</v>
      </c>
      <c r="AM276" s="125" t="s">
        <v>683</v>
      </c>
      <c r="AN276" s="125"/>
      <c r="AO276" s="125" t="s">
        <v>683</v>
      </c>
    </row>
    <row r="277" spans="1:41" ht="18.75" hidden="1" outlineLevel="2">
      <c r="A277" s="155">
        <v>602640</v>
      </c>
      <c r="B277" s="11">
        <f t="shared" si="1117"/>
        <v>630400930</v>
      </c>
      <c r="C277" s="11">
        <v>400930</v>
      </c>
      <c r="D277" s="140"/>
      <c r="E277" s="55" t="s">
        <v>110</v>
      </c>
      <c r="F277" s="78" t="s">
        <v>613</v>
      </c>
      <c r="G277" s="107" t="s">
        <v>587</v>
      </c>
      <c r="H277" s="50">
        <f>IFERROR(IF(G276,H276/G276*100,0),0)</f>
        <v>0</v>
      </c>
      <c r="I277" s="50">
        <f t="shared" ref="I277" si="1336">IFERROR(IF(H276,I276/H276*100,0),0)</f>
        <v>0</v>
      </c>
      <c r="J277" s="50">
        <f t="shared" ref="J277" si="1337">IFERROR(IF(I276,J276/I276*100,0),0)</f>
        <v>0</v>
      </c>
      <c r="K277" s="50">
        <f t="shared" ref="K277" si="1338">IFERROR(IF(J276,K276/J276*100,0),0)</f>
        <v>0</v>
      </c>
      <c r="L277" s="50">
        <f t="shared" ref="L277" si="1339">IFERROR(IF(K276,L276/K276*100,0),0)</f>
        <v>0</v>
      </c>
      <c r="M277" s="50">
        <f t="shared" ref="M277" si="1340">IFERROR(IF(L276,M276/L276*100,0),0)</f>
        <v>0</v>
      </c>
      <c r="N277" s="107" t="s">
        <v>587</v>
      </c>
      <c r="O277" s="50">
        <f>IFERROR(IF(N276,O276/N276*100,0),0)</f>
        <v>0</v>
      </c>
      <c r="P277" s="50">
        <f t="shared" ref="P277" si="1341">IFERROR(IF(O276,P276/O276*100,0),0)</f>
        <v>0</v>
      </c>
      <c r="Q277" s="50">
        <f t="shared" ref="Q277:S277" si="1342">IFERROR(IF(P276,Q276/P276*100,0),0)</f>
        <v>0</v>
      </c>
      <c r="R277" s="192" t="str">
        <f t="shared" si="1143"/>
        <v/>
      </c>
      <c r="S277" s="50">
        <f t="shared" si="1342"/>
        <v>0</v>
      </c>
      <c r="T277" s="215"/>
      <c r="U277" s="169"/>
      <c r="AA277" s="177" t="s">
        <v>110</v>
      </c>
      <c r="AD277" s="107" t="s">
        <v>683</v>
      </c>
      <c r="AE277" s="50" t="s">
        <v>683</v>
      </c>
      <c r="AF277" s="50" t="s">
        <v>683</v>
      </c>
      <c r="AG277" s="50" t="s">
        <v>683</v>
      </c>
      <c r="AH277" s="50" t="s">
        <v>683</v>
      </c>
      <c r="AI277" s="50" t="s">
        <v>683</v>
      </c>
      <c r="AJ277" s="50"/>
      <c r="AK277" s="107" t="s">
        <v>683</v>
      </c>
      <c r="AL277" s="50" t="s">
        <v>683</v>
      </c>
      <c r="AM277" s="50" t="s">
        <v>683</v>
      </c>
      <c r="AN277" s="50"/>
      <c r="AO277" s="192" t="s">
        <v>683</v>
      </c>
    </row>
    <row r="278" spans="1:41" ht="18.75" hidden="1" outlineLevel="2">
      <c r="A278" s="155">
        <v>602650</v>
      </c>
      <c r="B278" s="11">
        <f t="shared" si="1117"/>
        <v>630400940</v>
      </c>
      <c r="C278" s="11">
        <v>400940</v>
      </c>
      <c r="D278" s="140"/>
      <c r="E278" s="125" t="str">
        <f>IF(AA278="","Бюджетообразующее предприятие 47",AA278)</f>
        <v>Бюджетообразующее предприятие 47</v>
      </c>
      <c r="F278" s="157" t="s">
        <v>109</v>
      </c>
      <c r="G278" s="125" t="str">
        <f t="shared" ref="G278" si="1343">IF(AD278="","",AD278)</f>
        <v/>
      </c>
      <c r="H278" s="125" t="str">
        <f t="shared" ref="H278" si="1344">IF(AE278="","",AE278)</f>
        <v/>
      </c>
      <c r="I278" s="125" t="str">
        <f t="shared" ref="I278" si="1345">IF(AF278="","",AF278)</f>
        <v/>
      </c>
      <c r="J278" s="125" t="str">
        <f t="shared" ref="J278" si="1346">IF(AG278="","",AG278)</f>
        <v/>
      </c>
      <c r="K278" s="125" t="str">
        <f t="shared" ref="K278" si="1347">IF(AH278="","",AH278)</f>
        <v/>
      </c>
      <c r="L278" s="125" t="str">
        <f t="shared" ref="L278" si="1348">IF(AI278="","",AI278)</f>
        <v/>
      </c>
      <c r="M278" s="125"/>
      <c r="N278" s="125" t="str">
        <f t="shared" ref="N278" si="1349">IF(AK278="","",AK278)</f>
        <v/>
      </c>
      <c r="O278" s="125" t="str">
        <f t="shared" ref="O278" si="1350">IF(AL278="","",AL278)</f>
        <v/>
      </c>
      <c r="P278" s="125" t="str">
        <f t="shared" ref="P278" si="1351">IF(AM278="","",AM278)</f>
        <v/>
      </c>
      <c r="Q278" s="125"/>
      <c r="R278" s="125" t="str">
        <f t="shared" si="1143"/>
        <v/>
      </c>
      <c r="S278" s="125"/>
      <c r="T278" s="211"/>
      <c r="U278" s="169"/>
      <c r="AA278" s="177" t="s">
        <v>703</v>
      </c>
      <c r="AD278" s="125" t="s">
        <v>683</v>
      </c>
      <c r="AE278" s="125" t="s">
        <v>683</v>
      </c>
      <c r="AF278" s="125" t="s">
        <v>683</v>
      </c>
      <c r="AG278" s="125" t="s">
        <v>683</v>
      </c>
      <c r="AH278" s="125" t="s">
        <v>683</v>
      </c>
      <c r="AI278" s="125" t="s">
        <v>683</v>
      </c>
      <c r="AJ278" s="125"/>
      <c r="AK278" s="125" t="s">
        <v>683</v>
      </c>
      <c r="AL278" s="125" t="s">
        <v>683</v>
      </c>
      <c r="AM278" s="125" t="s">
        <v>683</v>
      </c>
      <c r="AN278" s="125"/>
      <c r="AO278" s="125" t="s">
        <v>683</v>
      </c>
    </row>
    <row r="279" spans="1:41" ht="18.75" hidden="1" outlineLevel="2">
      <c r="A279" s="155">
        <v>602660</v>
      </c>
      <c r="B279" s="11">
        <f t="shared" si="1117"/>
        <v>630400950</v>
      </c>
      <c r="C279" s="11">
        <v>400950</v>
      </c>
      <c r="D279" s="140"/>
      <c r="E279" s="55" t="s">
        <v>110</v>
      </c>
      <c r="F279" s="78" t="s">
        <v>613</v>
      </c>
      <c r="G279" s="107" t="s">
        <v>587</v>
      </c>
      <c r="H279" s="50">
        <f>IFERROR(IF(G278,H278/G278*100,0),0)</f>
        <v>0</v>
      </c>
      <c r="I279" s="50">
        <f t="shared" ref="I279" si="1352">IFERROR(IF(H278,I278/H278*100,0),0)</f>
        <v>0</v>
      </c>
      <c r="J279" s="50">
        <f t="shared" ref="J279" si="1353">IFERROR(IF(I278,J278/I278*100,0),0)</f>
        <v>0</v>
      </c>
      <c r="K279" s="50">
        <f t="shared" ref="K279" si="1354">IFERROR(IF(J278,K278/J278*100,0),0)</f>
        <v>0</v>
      </c>
      <c r="L279" s="50">
        <f t="shared" ref="L279" si="1355">IFERROR(IF(K278,L278/K278*100,0),0)</f>
        <v>0</v>
      </c>
      <c r="M279" s="50">
        <f t="shared" ref="M279" si="1356">IFERROR(IF(L278,M278/L278*100,0),0)</f>
        <v>0</v>
      </c>
      <c r="N279" s="107" t="s">
        <v>587</v>
      </c>
      <c r="O279" s="50">
        <f>IFERROR(IF(N278,O278/N278*100,0),0)</f>
        <v>0</v>
      </c>
      <c r="P279" s="50">
        <f t="shared" ref="P279" si="1357">IFERROR(IF(O278,P278/O278*100,0),0)</f>
        <v>0</v>
      </c>
      <c r="Q279" s="50">
        <f t="shared" ref="Q279:S279" si="1358">IFERROR(IF(P278,Q278/P278*100,0),0)</f>
        <v>0</v>
      </c>
      <c r="R279" s="192" t="str">
        <f t="shared" si="1143"/>
        <v/>
      </c>
      <c r="S279" s="50">
        <f t="shared" si="1358"/>
        <v>0</v>
      </c>
      <c r="T279" s="215"/>
      <c r="U279" s="169"/>
      <c r="AA279" s="177" t="s">
        <v>110</v>
      </c>
      <c r="AD279" s="107" t="s">
        <v>683</v>
      </c>
      <c r="AE279" s="50" t="s">
        <v>683</v>
      </c>
      <c r="AF279" s="50" t="s">
        <v>683</v>
      </c>
      <c r="AG279" s="50" t="s">
        <v>683</v>
      </c>
      <c r="AH279" s="50" t="s">
        <v>683</v>
      </c>
      <c r="AI279" s="50" t="s">
        <v>683</v>
      </c>
      <c r="AJ279" s="50"/>
      <c r="AK279" s="107" t="s">
        <v>683</v>
      </c>
      <c r="AL279" s="50" t="s">
        <v>683</v>
      </c>
      <c r="AM279" s="50" t="s">
        <v>683</v>
      </c>
      <c r="AN279" s="50"/>
      <c r="AO279" s="192" t="s">
        <v>683</v>
      </c>
    </row>
    <row r="280" spans="1:41" ht="18.75" hidden="1" outlineLevel="2">
      <c r="A280" s="155">
        <v>602670</v>
      </c>
      <c r="B280" s="11">
        <f t="shared" si="1117"/>
        <v>630400960</v>
      </c>
      <c r="C280" s="11">
        <v>400960</v>
      </c>
      <c r="D280" s="140"/>
      <c r="E280" s="125" t="str">
        <f>IF(AA280="","Бюджетообразующее предприятие 48",AA280)</f>
        <v>Бюджетообразующее предприятие 48</v>
      </c>
      <c r="F280" s="157" t="s">
        <v>109</v>
      </c>
      <c r="G280" s="125" t="str">
        <f t="shared" ref="G280" si="1359">IF(AD280="","",AD280)</f>
        <v/>
      </c>
      <c r="H280" s="125" t="str">
        <f t="shared" ref="H280" si="1360">IF(AE280="","",AE280)</f>
        <v/>
      </c>
      <c r="I280" s="125" t="str">
        <f t="shared" ref="I280" si="1361">IF(AF280="","",AF280)</f>
        <v/>
      </c>
      <c r="J280" s="125" t="str">
        <f t="shared" ref="J280" si="1362">IF(AG280="","",AG280)</f>
        <v/>
      </c>
      <c r="K280" s="125" t="str">
        <f t="shared" ref="K280" si="1363">IF(AH280="","",AH280)</f>
        <v/>
      </c>
      <c r="L280" s="125" t="str">
        <f t="shared" ref="L280" si="1364">IF(AI280="","",AI280)</f>
        <v/>
      </c>
      <c r="M280" s="125"/>
      <c r="N280" s="125" t="str">
        <f t="shared" ref="N280" si="1365">IF(AK280="","",AK280)</f>
        <v/>
      </c>
      <c r="O280" s="125" t="str">
        <f t="shared" ref="O280" si="1366">IF(AL280="","",AL280)</f>
        <v/>
      </c>
      <c r="P280" s="125" t="str">
        <f t="shared" ref="P280" si="1367">IF(AM280="","",AM280)</f>
        <v/>
      </c>
      <c r="Q280" s="125"/>
      <c r="R280" s="125" t="str">
        <f t="shared" si="1143"/>
        <v/>
      </c>
      <c r="S280" s="125"/>
      <c r="T280" s="211"/>
      <c r="U280" s="169"/>
      <c r="AA280" s="177" t="s">
        <v>704</v>
      </c>
      <c r="AD280" s="125" t="s">
        <v>683</v>
      </c>
      <c r="AE280" s="125" t="s">
        <v>683</v>
      </c>
      <c r="AF280" s="125" t="s">
        <v>683</v>
      </c>
      <c r="AG280" s="125" t="s">
        <v>683</v>
      </c>
      <c r="AH280" s="125" t="s">
        <v>683</v>
      </c>
      <c r="AI280" s="125" t="s">
        <v>683</v>
      </c>
      <c r="AJ280" s="125"/>
      <c r="AK280" s="125" t="s">
        <v>683</v>
      </c>
      <c r="AL280" s="125" t="s">
        <v>683</v>
      </c>
      <c r="AM280" s="125" t="s">
        <v>683</v>
      </c>
      <c r="AN280" s="125"/>
      <c r="AO280" s="125" t="s">
        <v>683</v>
      </c>
    </row>
    <row r="281" spans="1:41" ht="18.75" hidden="1" outlineLevel="2">
      <c r="A281" s="155">
        <v>602680</v>
      </c>
      <c r="B281" s="11">
        <f t="shared" si="1117"/>
        <v>630400970</v>
      </c>
      <c r="C281" s="11">
        <v>400970</v>
      </c>
      <c r="D281" s="140"/>
      <c r="E281" s="55" t="s">
        <v>110</v>
      </c>
      <c r="F281" s="78" t="s">
        <v>613</v>
      </c>
      <c r="G281" s="107" t="s">
        <v>587</v>
      </c>
      <c r="H281" s="50">
        <f>IFERROR(IF(G280,H280/G280*100,0),0)</f>
        <v>0</v>
      </c>
      <c r="I281" s="50">
        <f t="shared" ref="I281" si="1368">IFERROR(IF(H280,I280/H280*100,0),0)</f>
        <v>0</v>
      </c>
      <c r="J281" s="50">
        <f t="shared" ref="J281" si="1369">IFERROR(IF(I280,J280/I280*100,0),0)</f>
        <v>0</v>
      </c>
      <c r="K281" s="50">
        <f t="shared" ref="K281" si="1370">IFERROR(IF(J280,K280/J280*100,0),0)</f>
        <v>0</v>
      </c>
      <c r="L281" s="50">
        <f t="shared" ref="L281" si="1371">IFERROR(IF(K280,L280/K280*100,0),0)</f>
        <v>0</v>
      </c>
      <c r="M281" s="50">
        <f t="shared" ref="M281" si="1372">IFERROR(IF(L280,M280/L280*100,0),0)</f>
        <v>0</v>
      </c>
      <c r="N281" s="107" t="s">
        <v>587</v>
      </c>
      <c r="O281" s="50">
        <f>IFERROR(IF(N280,O280/N280*100,0),0)</f>
        <v>0</v>
      </c>
      <c r="P281" s="50">
        <f t="shared" ref="P281" si="1373">IFERROR(IF(O280,P280/O280*100,0),0)</f>
        <v>0</v>
      </c>
      <c r="Q281" s="50">
        <f t="shared" ref="Q281:S281" si="1374">IFERROR(IF(P280,Q280/P280*100,0),0)</f>
        <v>0</v>
      </c>
      <c r="R281" s="192" t="str">
        <f t="shared" si="1143"/>
        <v/>
      </c>
      <c r="S281" s="50">
        <f t="shared" si="1374"/>
        <v>0</v>
      </c>
      <c r="T281" s="215"/>
      <c r="U281" s="169"/>
      <c r="AA281" s="177" t="s">
        <v>110</v>
      </c>
      <c r="AD281" s="107" t="s">
        <v>683</v>
      </c>
      <c r="AE281" s="50" t="s">
        <v>683</v>
      </c>
      <c r="AF281" s="50" t="s">
        <v>683</v>
      </c>
      <c r="AG281" s="50" t="s">
        <v>683</v>
      </c>
      <c r="AH281" s="50" t="s">
        <v>683</v>
      </c>
      <c r="AI281" s="50" t="s">
        <v>683</v>
      </c>
      <c r="AJ281" s="50"/>
      <c r="AK281" s="107" t="s">
        <v>683</v>
      </c>
      <c r="AL281" s="50" t="s">
        <v>683</v>
      </c>
      <c r="AM281" s="50" t="s">
        <v>683</v>
      </c>
      <c r="AN281" s="50"/>
      <c r="AO281" s="192" t="s">
        <v>683</v>
      </c>
    </row>
    <row r="282" spans="1:41" ht="18.75" hidden="1" outlineLevel="2">
      <c r="A282" s="155">
        <v>602690</v>
      </c>
      <c r="B282" s="11">
        <f t="shared" si="1117"/>
        <v>630400980</v>
      </c>
      <c r="C282" s="11">
        <v>400980</v>
      </c>
      <c r="D282" s="140"/>
      <c r="E282" s="125" t="str">
        <f>IF(AA282="","Бюджетообразующее предприятие 49",AA282)</f>
        <v>Бюджетообразующее предприятие 49</v>
      </c>
      <c r="F282" s="157" t="s">
        <v>109</v>
      </c>
      <c r="G282" s="125" t="str">
        <f t="shared" ref="G282" si="1375">IF(AD282="","",AD282)</f>
        <v/>
      </c>
      <c r="H282" s="125" t="str">
        <f t="shared" ref="H282" si="1376">IF(AE282="","",AE282)</f>
        <v/>
      </c>
      <c r="I282" s="125" t="str">
        <f t="shared" ref="I282" si="1377">IF(AF282="","",AF282)</f>
        <v/>
      </c>
      <c r="J282" s="125" t="str">
        <f t="shared" ref="J282" si="1378">IF(AG282="","",AG282)</f>
        <v/>
      </c>
      <c r="K282" s="125" t="str">
        <f t="shared" ref="K282" si="1379">IF(AH282="","",AH282)</f>
        <v/>
      </c>
      <c r="L282" s="125" t="str">
        <f t="shared" ref="L282" si="1380">IF(AI282="","",AI282)</f>
        <v/>
      </c>
      <c r="M282" s="125"/>
      <c r="N282" s="125" t="str">
        <f t="shared" ref="N282" si="1381">IF(AK282="","",AK282)</f>
        <v/>
      </c>
      <c r="O282" s="125" t="str">
        <f t="shared" ref="O282" si="1382">IF(AL282="","",AL282)</f>
        <v/>
      </c>
      <c r="P282" s="125" t="str">
        <f t="shared" ref="P282" si="1383">IF(AM282="","",AM282)</f>
        <v/>
      </c>
      <c r="Q282" s="125"/>
      <c r="R282" s="125" t="str">
        <f t="shared" si="1143"/>
        <v/>
      </c>
      <c r="S282" s="125"/>
      <c r="T282" s="211"/>
      <c r="U282" s="169"/>
      <c r="AA282" s="177" t="s">
        <v>705</v>
      </c>
      <c r="AD282" s="125" t="s">
        <v>683</v>
      </c>
      <c r="AE282" s="125" t="s">
        <v>683</v>
      </c>
      <c r="AF282" s="125" t="s">
        <v>683</v>
      </c>
      <c r="AG282" s="125" t="s">
        <v>683</v>
      </c>
      <c r="AH282" s="125" t="s">
        <v>683</v>
      </c>
      <c r="AI282" s="125" t="s">
        <v>683</v>
      </c>
      <c r="AJ282" s="125"/>
      <c r="AK282" s="125" t="s">
        <v>683</v>
      </c>
      <c r="AL282" s="125" t="s">
        <v>683</v>
      </c>
      <c r="AM282" s="125" t="s">
        <v>683</v>
      </c>
      <c r="AN282" s="125"/>
      <c r="AO282" s="125" t="s">
        <v>683</v>
      </c>
    </row>
    <row r="283" spans="1:41" ht="18.75" hidden="1" outlineLevel="2">
      <c r="A283" s="155">
        <v>602700</v>
      </c>
      <c r="B283" s="11">
        <f t="shared" si="1117"/>
        <v>630400990</v>
      </c>
      <c r="C283" s="11">
        <v>400990</v>
      </c>
      <c r="D283" s="140"/>
      <c r="E283" s="55" t="s">
        <v>110</v>
      </c>
      <c r="F283" s="78" t="s">
        <v>613</v>
      </c>
      <c r="G283" s="107" t="s">
        <v>587</v>
      </c>
      <c r="H283" s="50">
        <f>IFERROR(IF(G282,H282/G282*100,0),0)</f>
        <v>0</v>
      </c>
      <c r="I283" s="50">
        <f t="shared" ref="I283" si="1384">IFERROR(IF(H282,I282/H282*100,0),0)</f>
        <v>0</v>
      </c>
      <c r="J283" s="50">
        <f t="shared" ref="J283" si="1385">IFERROR(IF(I282,J282/I282*100,0),0)</f>
        <v>0</v>
      </c>
      <c r="K283" s="50">
        <f t="shared" ref="K283" si="1386">IFERROR(IF(J282,K282/J282*100,0),0)</f>
        <v>0</v>
      </c>
      <c r="L283" s="50">
        <f t="shared" ref="L283" si="1387">IFERROR(IF(K282,L282/K282*100,0),0)</f>
        <v>0</v>
      </c>
      <c r="M283" s="50">
        <f t="shared" ref="M283" si="1388">IFERROR(IF(L282,M282/L282*100,0),0)</f>
        <v>0</v>
      </c>
      <c r="N283" s="107" t="s">
        <v>587</v>
      </c>
      <c r="O283" s="50">
        <f>IFERROR(IF(N282,O282/N282*100,0),0)</f>
        <v>0</v>
      </c>
      <c r="P283" s="50">
        <f t="shared" ref="P283" si="1389">IFERROR(IF(O282,P282/O282*100,0),0)</f>
        <v>0</v>
      </c>
      <c r="Q283" s="50">
        <f t="shared" ref="Q283:S283" si="1390">IFERROR(IF(P282,Q282/P282*100,0),0)</f>
        <v>0</v>
      </c>
      <c r="R283" s="192" t="str">
        <f t="shared" si="1143"/>
        <v/>
      </c>
      <c r="S283" s="50">
        <f t="shared" si="1390"/>
        <v>0</v>
      </c>
      <c r="T283" s="215"/>
      <c r="U283" s="169"/>
      <c r="AA283" s="177" t="s">
        <v>110</v>
      </c>
      <c r="AD283" s="107" t="s">
        <v>683</v>
      </c>
      <c r="AE283" s="50" t="s">
        <v>683</v>
      </c>
      <c r="AF283" s="50" t="s">
        <v>683</v>
      </c>
      <c r="AG283" s="50" t="s">
        <v>683</v>
      </c>
      <c r="AH283" s="50" t="s">
        <v>683</v>
      </c>
      <c r="AI283" s="50" t="s">
        <v>683</v>
      </c>
      <c r="AJ283" s="50"/>
      <c r="AK283" s="107" t="s">
        <v>683</v>
      </c>
      <c r="AL283" s="50" t="s">
        <v>683</v>
      </c>
      <c r="AM283" s="50" t="s">
        <v>683</v>
      </c>
      <c r="AN283" s="50"/>
      <c r="AO283" s="192" t="s">
        <v>683</v>
      </c>
    </row>
    <row r="284" spans="1:41" ht="18.75" hidden="1" outlineLevel="2">
      <c r="A284" s="155">
        <v>602710</v>
      </c>
      <c r="B284" s="11">
        <f t="shared" si="1117"/>
        <v>630401000</v>
      </c>
      <c r="C284" s="11">
        <v>401000</v>
      </c>
      <c r="D284" s="140"/>
      <c r="E284" s="125" t="str">
        <f>IF(AA284="","Бюджетообразующее предприятие 50",AA284)</f>
        <v>Бюджетообразующее предприятие 50</v>
      </c>
      <c r="F284" s="157" t="s">
        <v>109</v>
      </c>
      <c r="G284" s="125" t="str">
        <f t="shared" ref="G284" si="1391">IF(AD284="","",AD284)</f>
        <v/>
      </c>
      <c r="H284" s="125" t="str">
        <f t="shared" ref="H284" si="1392">IF(AE284="","",AE284)</f>
        <v/>
      </c>
      <c r="I284" s="125" t="str">
        <f t="shared" ref="I284" si="1393">IF(AF284="","",AF284)</f>
        <v/>
      </c>
      <c r="J284" s="125" t="str">
        <f t="shared" ref="J284" si="1394">IF(AG284="","",AG284)</f>
        <v/>
      </c>
      <c r="K284" s="125" t="str">
        <f t="shared" ref="K284" si="1395">IF(AH284="","",AH284)</f>
        <v/>
      </c>
      <c r="L284" s="125" t="str">
        <f t="shared" ref="L284" si="1396">IF(AI284="","",AI284)</f>
        <v/>
      </c>
      <c r="M284" s="125"/>
      <c r="N284" s="125" t="str">
        <f t="shared" ref="N284" si="1397">IF(AK284="","",AK284)</f>
        <v/>
      </c>
      <c r="O284" s="125" t="str">
        <f t="shared" ref="O284" si="1398">IF(AL284="","",AL284)</f>
        <v/>
      </c>
      <c r="P284" s="125" t="str">
        <f t="shared" ref="P284" si="1399">IF(AM284="","",AM284)</f>
        <v/>
      </c>
      <c r="Q284" s="125"/>
      <c r="R284" s="125" t="str">
        <f t="shared" si="1143"/>
        <v/>
      </c>
      <c r="S284" s="125"/>
      <c r="T284" s="211"/>
      <c r="U284" s="169"/>
      <c r="AA284" s="177" t="s">
        <v>706</v>
      </c>
      <c r="AD284" s="125" t="s">
        <v>683</v>
      </c>
      <c r="AE284" s="125" t="s">
        <v>683</v>
      </c>
      <c r="AF284" s="125" t="s">
        <v>683</v>
      </c>
      <c r="AG284" s="125" t="s">
        <v>683</v>
      </c>
      <c r="AH284" s="125" t="s">
        <v>683</v>
      </c>
      <c r="AI284" s="125" t="s">
        <v>683</v>
      </c>
      <c r="AJ284" s="125"/>
      <c r="AK284" s="125" t="s">
        <v>683</v>
      </c>
      <c r="AL284" s="125" t="s">
        <v>683</v>
      </c>
      <c r="AM284" s="125" t="s">
        <v>683</v>
      </c>
      <c r="AN284" s="125"/>
      <c r="AO284" s="125" t="s">
        <v>683</v>
      </c>
    </row>
    <row r="285" spans="1:41" ht="18.75" hidden="1" outlineLevel="2">
      <c r="A285" s="155">
        <v>602720</v>
      </c>
      <c r="B285" s="11">
        <f t="shared" si="1117"/>
        <v>630401010</v>
      </c>
      <c r="C285" s="11">
        <v>401010</v>
      </c>
      <c r="D285" s="140"/>
      <c r="E285" s="55" t="s">
        <v>110</v>
      </c>
      <c r="F285" s="78" t="s">
        <v>613</v>
      </c>
      <c r="G285" s="107" t="s">
        <v>587</v>
      </c>
      <c r="H285" s="50">
        <f>IFERROR(IF(G284,H284/G284*100,0),0)</f>
        <v>0</v>
      </c>
      <c r="I285" s="50">
        <f t="shared" ref="I285" si="1400">IFERROR(IF(H284,I284/H284*100,0),0)</f>
        <v>0</v>
      </c>
      <c r="J285" s="50">
        <f t="shared" ref="J285" si="1401">IFERROR(IF(I284,J284/I284*100,0),0)</f>
        <v>0</v>
      </c>
      <c r="K285" s="50">
        <f t="shared" ref="K285" si="1402">IFERROR(IF(J284,K284/J284*100,0),0)</f>
        <v>0</v>
      </c>
      <c r="L285" s="50">
        <f t="shared" ref="L285" si="1403">IFERROR(IF(K284,L284/K284*100,0),0)</f>
        <v>0</v>
      </c>
      <c r="M285" s="50">
        <f t="shared" ref="M285" si="1404">IFERROR(IF(L284,M284/L284*100,0),0)</f>
        <v>0</v>
      </c>
      <c r="N285" s="107" t="s">
        <v>587</v>
      </c>
      <c r="O285" s="50">
        <f>IFERROR(IF(N284,O284/N284*100,0),0)</f>
        <v>0</v>
      </c>
      <c r="P285" s="50">
        <f t="shared" ref="P285" si="1405">IFERROR(IF(O284,P284/O284*100,0),0)</f>
        <v>0</v>
      </c>
      <c r="Q285" s="50">
        <f t="shared" ref="Q285:S285" si="1406">IFERROR(IF(P284,Q284/P284*100,0),0)</f>
        <v>0</v>
      </c>
      <c r="R285" s="192" t="str">
        <f t="shared" si="1143"/>
        <v/>
      </c>
      <c r="S285" s="50">
        <f t="shared" si="1406"/>
        <v>0</v>
      </c>
      <c r="T285" s="215"/>
      <c r="U285" s="169"/>
      <c r="AA285" s="177" t="s">
        <v>110</v>
      </c>
      <c r="AD285" s="107" t="s">
        <v>683</v>
      </c>
      <c r="AE285" s="50" t="s">
        <v>683</v>
      </c>
      <c r="AF285" s="50" t="s">
        <v>683</v>
      </c>
      <c r="AG285" s="50" t="s">
        <v>683</v>
      </c>
      <c r="AH285" s="50" t="s">
        <v>683</v>
      </c>
      <c r="AI285" s="50" t="s">
        <v>683</v>
      </c>
      <c r="AJ285" s="50"/>
      <c r="AK285" s="107" t="s">
        <v>683</v>
      </c>
      <c r="AL285" s="50" t="s">
        <v>683</v>
      </c>
      <c r="AM285" s="50" t="s">
        <v>683</v>
      </c>
      <c r="AN285" s="50"/>
      <c r="AO285" s="192" t="s">
        <v>683</v>
      </c>
    </row>
    <row r="286" spans="1:41" ht="18.75" hidden="1" outlineLevel="2">
      <c r="A286" s="155">
        <v>602730</v>
      </c>
      <c r="B286" s="11">
        <f t="shared" si="1117"/>
        <v>630401020</v>
      </c>
      <c r="C286" s="11">
        <v>401020</v>
      </c>
      <c r="D286" s="140"/>
      <c r="E286" s="125" t="str">
        <f>IF(AA286="","Бюджетообразующее предприятие 51",AA286)</f>
        <v>Бюджетообразующее предприятие 51</v>
      </c>
      <c r="F286" s="157" t="s">
        <v>109</v>
      </c>
      <c r="G286" s="125" t="str">
        <f t="shared" ref="G286" si="1407">IF(AD286="","",AD286)</f>
        <v/>
      </c>
      <c r="H286" s="125" t="str">
        <f t="shared" ref="H286" si="1408">IF(AE286="","",AE286)</f>
        <v/>
      </c>
      <c r="I286" s="125" t="str">
        <f t="shared" ref="I286" si="1409">IF(AF286="","",AF286)</f>
        <v/>
      </c>
      <c r="J286" s="125" t="str">
        <f t="shared" ref="J286" si="1410">IF(AG286="","",AG286)</f>
        <v/>
      </c>
      <c r="K286" s="125" t="str">
        <f t="shared" ref="K286" si="1411">IF(AH286="","",AH286)</f>
        <v/>
      </c>
      <c r="L286" s="125" t="str">
        <f t="shared" ref="L286" si="1412">IF(AI286="","",AI286)</f>
        <v/>
      </c>
      <c r="M286" s="125"/>
      <c r="N286" s="125" t="str">
        <f t="shared" ref="N286" si="1413">IF(AK286="","",AK286)</f>
        <v/>
      </c>
      <c r="O286" s="125" t="str">
        <f t="shared" ref="O286" si="1414">IF(AL286="","",AL286)</f>
        <v/>
      </c>
      <c r="P286" s="125" t="str">
        <f t="shared" ref="P286" si="1415">IF(AM286="","",AM286)</f>
        <v/>
      </c>
      <c r="Q286" s="125"/>
      <c r="R286" s="125" t="str">
        <f t="shared" si="1143"/>
        <v/>
      </c>
      <c r="S286" s="125"/>
      <c r="T286" s="211"/>
      <c r="U286" s="169"/>
      <c r="AA286" s="177" t="s">
        <v>707</v>
      </c>
      <c r="AD286" s="125" t="s">
        <v>683</v>
      </c>
      <c r="AE286" s="125" t="s">
        <v>683</v>
      </c>
      <c r="AF286" s="125" t="s">
        <v>683</v>
      </c>
      <c r="AG286" s="125" t="s">
        <v>683</v>
      </c>
      <c r="AH286" s="125" t="s">
        <v>683</v>
      </c>
      <c r="AI286" s="125" t="s">
        <v>683</v>
      </c>
      <c r="AJ286" s="125"/>
      <c r="AK286" s="125" t="s">
        <v>683</v>
      </c>
      <c r="AL286" s="125" t="s">
        <v>683</v>
      </c>
      <c r="AM286" s="125" t="s">
        <v>683</v>
      </c>
      <c r="AN286" s="125"/>
      <c r="AO286" s="125" t="s">
        <v>683</v>
      </c>
    </row>
    <row r="287" spans="1:41" ht="18.75" hidden="1" outlineLevel="2">
      <c r="A287" s="155">
        <v>602740</v>
      </c>
      <c r="B287" s="11">
        <f t="shared" si="1117"/>
        <v>630401030</v>
      </c>
      <c r="C287" s="11">
        <v>401030</v>
      </c>
      <c r="D287" s="140"/>
      <c r="E287" s="55" t="s">
        <v>110</v>
      </c>
      <c r="F287" s="78" t="s">
        <v>613</v>
      </c>
      <c r="G287" s="107" t="s">
        <v>587</v>
      </c>
      <c r="H287" s="50">
        <f>IFERROR(IF(G286,H286/G286*100,0),0)</f>
        <v>0</v>
      </c>
      <c r="I287" s="50">
        <f t="shared" ref="I287" si="1416">IFERROR(IF(H286,I286/H286*100,0),0)</f>
        <v>0</v>
      </c>
      <c r="J287" s="50">
        <f t="shared" ref="J287" si="1417">IFERROR(IF(I286,J286/I286*100,0),0)</f>
        <v>0</v>
      </c>
      <c r="K287" s="50">
        <f t="shared" ref="K287" si="1418">IFERROR(IF(J286,K286/J286*100,0),0)</f>
        <v>0</v>
      </c>
      <c r="L287" s="50">
        <f t="shared" ref="L287" si="1419">IFERROR(IF(K286,L286/K286*100,0),0)</f>
        <v>0</v>
      </c>
      <c r="M287" s="50">
        <f t="shared" ref="M287" si="1420">IFERROR(IF(L286,M286/L286*100,0),0)</f>
        <v>0</v>
      </c>
      <c r="N287" s="107" t="s">
        <v>587</v>
      </c>
      <c r="O287" s="50">
        <f>IFERROR(IF(N286,O286/N286*100,0),0)</f>
        <v>0</v>
      </c>
      <c r="P287" s="50">
        <f t="shared" ref="P287" si="1421">IFERROR(IF(O286,P286/O286*100,0),0)</f>
        <v>0</v>
      </c>
      <c r="Q287" s="50">
        <f t="shared" ref="Q287:S287" si="1422">IFERROR(IF(P286,Q286/P286*100,0),0)</f>
        <v>0</v>
      </c>
      <c r="R287" s="192" t="str">
        <f t="shared" si="1143"/>
        <v/>
      </c>
      <c r="S287" s="50">
        <f t="shared" si="1422"/>
        <v>0</v>
      </c>
      <c r="T287" s="215"/>
      <c r="U287" s="169"/>
      <c r="AA287" s="177" t="s">
        <v>110</v>
      </c>
      <c r="AD287" s="107" t="s">
        <v>683</v>
      </c>
      <c r="AE287" s="50" t="s">
        <v>683</v>
      </c>
      <c r="AF287" s="50" t="s">
        <v>683</v>
      </c>
      <c r="AG287" s="50" t="s">
        <v>683</v>
      </c>
      <c r="AH287" s="50" t="s">
        <v>683</v>
      </c>
      <c r="AI287" s="50" t="s">
        <v>683</v>
      </c>
      <c r="AJ287" s="50"/>
      <c r="AK287" s="107" t="s">
        <v>683</v>
      </c>
      <c r="AL287" s="50" t="s">
        <v>683</v>
      </c>
      <c r="AM287" s="50" t="s">
        <v>683</v>
      </c>
      <c r="AN287" s="50"/>
      <c r="AO287" s="192" t="s">
        <v>683</v>
      </c>
    </row>
    <row r="288" spans="1:41" ht="18.75" hidden="1" outlineLevel="2">
      <c r="A288" s="155">
        <v>602750</v>
      </c>
      <c r="B288" s="11">
        <f t="shared" si="1117"/>
        <v>630401040</v>
      </c>
      <c r="C288" s="11">
        <v>401040</v>
      </c>
      <c r="D288" s="140"/>
      <c r="E288" s="125" t="str">
        <f>IF(AA288="","Бюджетообразующее предприятие 52",AA288)</f>
        <v>Бюджетообразующее предприятие 52</v>
      </c>
      <c r="F288" s="157" t="s">
        <v>109</v>
      </c>
      <c r="G288" s="125" t="str">
        <f t="shared" ref="G288" si="1423">IF(AD288="","",AD288)</f>
        <v/>
      </c>
      <c r="H288" s="125" t="str">
        <f t="shared" ref="H288" si="1424">IF(AE288="","",AE288)</f>
        <v/>
      </c>
      <c r="I288" s="125" t="str">
        <f t="shared" ref="I288" si="1425">IF(AF288="","",AF288)</f>
        <v/>
      </c>
      <c r="J288" s="125" t="str">
        <f t="shared" ref="J288" si="1426">IF(AG288="","",AG288)</f>
        <v/>
      </c>
      <c r="K288" s="125" t="str">
        <f t="shared" ref="K288" si="1427">IF(AH288="","",AH288)</f>
        <v/>
      </c>
      <c r="L288" s="125" t="str">
        <f t="shared" ref="L288" si="1428">IF(AI288="","",AI288)</f>
        <v/>
      </c>
      <c r="M288" s="125"/>
      <c r="N288" s="125" t="str">
        <f t="shared" ref="N288" si="1429">IF(AK288="","",AK288)</f>
        <v/>
      </c>
      <c r="O288" s="125" t="str">
        <f t="shared" ref="O288" si="1430">IF(AL288="","",AL288)</f>
        <v/>
      </c>
      <c r="P288" s="125" t="str">
        <f t="shared" ref="P288" si="1431">IF(AM288="","",AM288)</f>
        <v/>
      </c>
      <c r="Q288" s="125"/>
      <c r="R288" s="125" t="str">
        <f t="shared" si="1143"/>
        <v/>
      </c>
      <c r="S288" s="125"/>
      <c r="T288" s="211"/>
      <c r="U288" s="169"/>
      <c r="AA288" s="177" t="s">
        <v>708</v>
      </c>
      <c r="AD288" s="125" t="s">
        <v>683</v>
      </c>
      <c r="AE288" s="125" t="s">
        <v>683</v>
      </c>
      <c r="AF288" s="125" t="s">
        <v>683</v>
      </c>
      <c r="AG288" s="125" t="s">
        <v>683</v>
      </c>
      <c r="AH288" s="125" t="s">
        <v>683</v>
      </c>
      <c r="AI288" s="125" t="s">
        <v>683</v>
      </c>
      <c r="AJ288" s="125"/>
      <c r="AK288" s="125" t="s">
        <v>683</v>
      </c>
      <c r="AL288" s="125" t="s">
        <v>683</v>
      </c>
      <c r="AM288" s="125" t="s">
        <v>683</v>
      </c>
      <c r="AN288" s="125"/>
      <c r="AO288" s="125" t="s">
        <v>683</v>
      </c>
    </row>
    <row r="289" spans="1:41" ht="18.75" hidden="1" outlineLevel="2">
      <c r="A289" s="155">
        <v>602760</v>
      </c>
      <c r="B289" s="11">
        <f t="shared" si="1117"/>
        <v>630401050</v>
      </c>
      <c r="C289" s="11">
        <v>401050</v>
      </c>
      <c r="D289" s="140"/>
      <c r="E289" s="55" t="s">
        <v>110</v>
      </c>
      <c r="F289" s="78" t="s">
        <v>613</v>
      </c>
      <c r="G289" s="107" t="s">
        <v>587</v>
      </c>
      <c r="H289" s="50">
        <f>IFERROR(IF(G288,H288/G288*100,0),0)</f>
        <v>0</v>
      </c>
      <c r="I289" s="50">
        <f t="shared" ref="I289" si="1432">IFERROR(IF(H288,I288/H288*100,0),0)</f>
        <v>0</v>
      </c>
      <c r="J289" s="50">
        <f t="shared" ref="J289" si="1433">IFERROR(IF(I288,J288/I288*100,0),0)</f>
        <v>0</v>
      </c>
      <c r="K289" s="50">
        <f t="shared" ref="K289" si="1434">IFERROR(IF(J288,K288/J288*100,0),0)</f>
        <v>0</v>
      </c>
      <c r="L289" s="50">
        <f t="shared" ref="L289" si="1435">IFERROR(IF(K288,L288/K288*100,0),0)</f>
        <v>0</v>
      </c>
      <c r="M289" s="50">
        <f t="shared" ref="M289" si="1436">IFERROR(IF(L288,M288/L288*100,0),0)</f>
        <v>0</v>
      </c>
      <c r="N289" s="107" t="s">
        <v>587</v>
      </c>
      <c r="O289" s="50">
        <f>IFERROR(IF(N288,O288/N288*100,0),0)</f>
        <v>0</v>
      </c>
      <c r="P289" s="50">
        <f t="shared" ref="P289" si="1437">IFERROR(IF(O288,P288/O288*100,0),0)</f>
        <v>0</v>
      </c>
      <c r="Q289" s="50">
        <f t="shared" ref="Q289:S289" si="1438">IFERROR(IF(P288,Q288/P288*100,0),0)</f>
        <v>0</v>
      </c>
      <c r="R289" s="192" t="str">
        <f t="shared" si="1143"/>
        <v/>
      </c>
      <c r="S289" s="50">
        <f t="shared" si="1438"/>
        <v>0</v>
      </c>
      <c r="T289" s="215"/>
      <c r="U289" s="169"/>
      <c r="AA289" s="177" t="s">
        <v>110</v>
      </c>
      <c r="AD289" s="107" t="s">
        <v>683</v>
      </c>
      <c r="AE289" s="50" t="s">
        <v>683</v>
      </c>
      <c r="AF289" s="50" t="s">
        <v>683</v>
      </c>
      <c r="AG289" s="50" t="s">
        <v>683</v>
      </c>
      <c r="AH289" s="50" t="s">
        <v>683</v>
      </c>
      <c r="AI289" s="50" t="s">
        <v>683</v>
      </c>
      <c r="AJ289" s="50"/>
      <c r="AK289" s="107" t="s">
        <v>683</v>
      </c>
      <c r="AL289" s="50" t="s">
        <v>683</v>
      </c>
      <c r="AM289" s="50" t="s">
        <v>683</v>
      </c>
      <c r="AN289" s="50"/>
      <c r="AO289" s="192" t="s">
        <v>683</v>
      </c>
    </row>
    <row r="290" spans="1:41" ht="18.75" hidden="1" outlineLevel="2">
      <c r="A290" s="155">
        <v>602770</v>
      </c>
      <c r="B290" s="11">
        <f t="shared" si="1117"/>
        <v>630401060</v>
      </c>
      <c r="C290" s="11">
        <v>401060</v>
      </c>
      <c r="D290" s="140"/>
      <c r="E290" s="125" t="str">
        <f>IF(AA290="","Бюджетообразующее предприятие 53",AA290)</f>
        <v>Бюджетообразующее предприятие 53</v>
      </c>
      <c r="F290" s="157" t="s">
        <v>109</v>
      </c>
      <c r="G290" s="125" t="str">
        <f t="shared" ref="G290" si="1439">IF(AD290="","",AD290)</f>
        <v/>
      </c>
      <c r="H290" s="125" t="str">
        <f t="shared" ref="H290" si="1440">IF(AE290="","",AE290)</f>
        <v/>
      </c>
      <c r="I290" s="125" t="str">
        <f t="shared" ref="I290" si="1441">IF(AF290="","",AF290)</f>
        <v/>
      </c>
      <c r="J290" s="125" t="str">
        <f t="shared" ref="J290" si="1442">IF(AG290="","",AG290)</f>
        <v/>
      </c>
      <c r="K290" s="125" t="str">
        <f t="shared" ref="K290" si="1443">IF(AH290="","",AH290)</f>
        <v/>
      </c>
      <c r="L290" s="125" t="str">
        <f t="shared" ref="L290" si="1444">IF(AI290="","",AI290)</f>
        <v/>
      </c>
      <c r="M290" s="125"/>
      <c r="N290" s="125" t="str">
        <f t="shared" ref="N290" si="1445">IF(AK290="","",AK290)</f>
        <v/>
      </c>
      <c r="O290" s="125" t="str">
        <f t="shared" ref="O290" si="1446">IF(AL290="","",AL290)</f>
        <v/>
      </c>
      <c r="P290" s="125" t="str">
        <f t="shared" ref="P290" si="1447">IF(AM290="","",AM290)</f>
        <v/>
      </c>
      <c r="Q290" s="125"/>
      <c r="R290" s="125" t="str">
        <f t="shared" si="1143"/>
        <v/>
      </c>
      <c r="S290" s="125"/>
      <c r="T290" s="211"/>
      <c r="U290" s="169"/>
      <c r="AA290" s="177" t="s">
        <v>709</v>
      </c>
      <c r="AD290" s="125" t="s">
        <v>683</v>
      </c>
      <c r="AE290" s="125" t="s">
        <v>683</v>
      </c>
      <c r="AF290" s="125" t="s">
        <v>683</v>
      </c>
      <c r="AG290" s="125" t="s">
        <v>683</v>
      </c>
      <c r="AH290" s="125" t="s">
        <v>683</v>
      </c>
      <c r="AI290" s="125" t="s">
        <v>683</v>
      </c>
      <c r="AJ290" s="125"/>
      <c r="AK290" s="125" t="s">
        <v>683</v>
      </c>
      <c r="AL290" s="125" t="s">
        <v>683</v>
      </c>
      <c r="AM290" s="125" t="s">
        <v>683</v>
      </c>
      <c r="AN290" s="125"/>
      <c r="AO290" s="125" t="s">
        <v>683</v>
      </c>
    </row>
    <row r="291" spans="1:41" ht="18.75" hidden="1" outlineLevel="2">
      <c r="A291" s="155">
        <v>602780</v>
      </c>
      <c r="B291" s="11">
        <f t="shared" si="1117"/>
        <v>630401070</v>
      </c>
      <c r="C291" s="11">
        <v>401070</v>
      </c>
      <c r="D291" s="140"/>
      <c r="E291" s="55" t="s">
        <v>110</v>
      </c>
      <c r="F291" s="78" t="s">
        <v>613</v>
      </c>
      <c r="G291" s="107" t="s">
        <v>587</v>
      </c>
      <c r="H291" s="50">
        <f>IFERROR(IF(G290,H290/G290*100,0),0)</f>
        <v>0</v>
      </c>
      <c r="I291" s="50">
        <f t="shared" ref="I291" si="1448">IFERROR(IF(H290,I290/H290*100,0),0)</f>
        <v>0</v>
      </c>
      <c r="J291" s="50">
        <f t="shared" ref="J291" si="1449">IFERROR(IF(I290,J290/I290*100,0),0)</f>
        <v>0</v>
      </c>
      <c r="K291" s="50">
        <f t="shared" ref="K291" si="1450">IFERROR(IF(J290,K290/J290*100,0),0)</f>
        <v>0</v>
      </c>
      <c r="L291" s="50">
        <f t="shared" ref="L291" si="1451">IFERROR(IF(K290,L290/K290*100,0),0)</f>
        <v>0</v>
      </c>
      <c r="M291" s="50">
        <f t="shared" ref="M291" si="1452">IFERROR(IF(L290,M290/L290*100,0),0)</f>
        <v>0</v>
      </c>
      <c r="N291" s="107" t="s">
        <v>587</v>
      </c>
      <c r="O291" s="50">
        <f>IFERROR(IF(N290,O290/N290*100,0),0)</f>
        <v>0</v>
      </c>
      <c r="P291" s="50">
        <f t="shared" ref="P291" si="1453">IFERROR(IF(O290,P290/O290*100,0),0)</f>
        <v>0</v>
      </c>
      <c r="Q291" s="50">
        <f t="shared" ref="Q291:S291" si="1454">IFERROR(IF(P290,Q290/P290*100,0),0)</f>
        <v>0</v>
      </c>
      <c r="R291" s="192" t="str">
        <f t="shared" si="1143"/>
        <v/>
      </c>
      <c r="S291" s="50">
        <f t="shared" si="1454"/>
        <v>0</v>
      </c>
      <c r="T291" s="215"/>
      <c r="U291" s="169"/>
      <c r="AA291" s="177" t="s">
        <v>110</v>
      </c>
      <c r="AD291" s="107" t="s">
        <v>683</v>
      </c>
      <c r="AE291" s="50" t="s">
        <v>683</v>
      </c>
      <c r="AF291" s="50" t="s">
        <v>683</v>
      </c>
      <c r="AG291" s="50" t="s">
        <v>683</v>
      </c>
      <c r="AH291" s="50" t="s">
        <v>683</v>
      </c>
      <c r="AI291" s="50" t="s">
        <v>683</v>
      </c>
      <c r="AJ291" s="50"/>
      <c r="AK291" s="107" t="s">
        <v>683</v>
      </c>
      <c r="AL291" s="50" t="s">
        <v>683</v>
      </c>
      <c r="AM291" s="50" t="s">
        <v>683</v>
      </c>
      <c r="AN291" s="50"/>
      <c r="AO291" s="192" t="s">
        <v>683</v>
      </c>
    </row>
    <row r="292" spans="1:41" ht="18.75" hidden="1" outlineLevel="2">
      <c r="A292" s="155">
        <v>602790</v>
      </c>
      <c r="B292" s="11">
        <f t="shared" si="1117"/>
        <v>630401080</v>
      </c>
      <c r="C292" s="11">
        <v>401080</v>
      </c>
      <c r="D292" s="140"/>
      <c r="E292" s="125" t="str">
        <f>IF(AA292="","Бюджетообразующее предприятие 54",AA292)</f>
        <v>Бюджетообразующее предприятие 54</v>
      </c>
      <c r="F292" s="157" t="s">
        <v>109</v>
      </c>
      <c r="G292" s="125" t="str">
        <f t="shared" ref="G292" si="1455">IF(AD292="","",AD292)</f>
        <v/>
      </c>
      <c r="H292" s="125" t="str">
        <f t="shared" ref="H292" si="1456">IF(AE292="","",AE292)</f>
        <v/>
      </c>
      <c r="I292" s="125" t="str">
        <f t="shared" ref="I292" si="1457">IF(AF292="","",AF292)</f>
        <v/>
      </c>
      <c r="J292" s="125" t="str">
        <f t="shared" ref="J292" si="1458">IF(AG292="","",AG292)</f>
        <v/>
      </c>
      <c r="K292" s="125" t="str">
        <f t="shared" ref="K292" si="1459">IF(AH292="","",AH292)</f>
        <v/>
      </c>
      <c r="L292" s="125" t="str">
        <f t="shared" ref="L292" si="1460">IF(AI292="","",AI292)</f>
        <v/>
      </c>
      <c r="M292" s="125"/>
      <c r="N292" s="125" t="str">
        <f t="shared" ref="N292" si="1461">IF(AK292="","",AK292)</f>
        <v/>
      </c>
      <c r="O292" s="125" t="str">
        <f t="shared" ref="O292" si="1462">IF(AL292="","",AL292)</f>
        <v/>
      </c>
      <c r="P292" s="125" t="str">
        <f t="shared" ref="P292" si="1463">IF(AM292="","",AM292)</f>
        <v/>
      </c>
      <c r="Q292" s="125"/>
      <c r="R292" s="125" t="str">
        <f t="shared" si="1143"/>
        <v/>
      </c>
      <c r="S292" s="125"/>
      <c r="T292" s="211"/>
      <c r="U292" s="169"/>
      <c r="AA292" s="177" t="s">
        <v>710</v>
      </c>
      <c r="AD292" s="125" t="s">
        <v>683</v>
      </c>
      <c r="AE292" s="125" t="s">
        <v>683</v>
      </c>
      <c r="AF292" s="125" t="s">
        <v>683</v>
      </c>
      <c r="AG292" s="125" t="s">
        <v>683</v>
      </c>
      <c r="AH292" s="125" t="s">
        <v>683</v>
      </c>
      <c r="AI292" s="125" t="s">
        <v>683</v>
      </c>
      <c r="AJ292" s="125"/>
      <c r="AK292" s="125" t="s">
        <v>683</v>
      </c>
      <c r="AL292" s="125" t="s">
        <v>683</v>
      </c>
      <c r="AM292" s="125" t="s">
        <v>683</v>
      </c>
      <c r="AN292" s="125"/>
      <c r="AO292" s="125" t="s">
        <v>683</v>
      </c>
    </row>
    <row r="293" spans="1:41" ht="18.75" hidden="1" outlineLevel="2">
      <c r="A293" s="155">
        <v>602800</v>
      </c>
      <c r="B293" s="11">
        <f t="shared" si="1117"/>
        <v>630401090</v>
      </c>
      <c r="C293" s="11">
        <v>401090</v>
      </c>
      <c r="D293" s="140"/>
      <c r="E293" s="55" t="s">
        <v>110</v>
      </c>
      <c r="F293" s="78" t="s">
        <v>613</v>
      </c>
      <c r="G293" s="107" t="s">
        <v>587</v>
      </c>
      <c r="H293" s="50">
        <f>IFERROR(IF(G292,H292/G292*100,0),0)</f>
        <v>0</v>
      </c>
      <c r="I293" s="50">
        <f t="shared" ref="I293" si="1464">IFERROR(IF(H292,I292/H292*100,0),0)</f>
        <v>0</v>
      </c>
      <c r="J293" s="50">
        <f t="shared" ref="J293" si="1465">IFERROR(IF(I292,J292/I292*100,0),0)</f>
        <v>0</v>
      </c>
      <c r="K293" s="50">
        <f t="shared" ref="K293" si="1466">IFERROR(IF(J292,K292/J292*100,0),0)</f>
        <v>0</v>
      </c>
      <c r="L293" s="50">
        <f t="shared" ref="L293" si="1467">IFERROR(IF(K292,L292/K292*100,0),0)</f>
        <v>0</v>
      </c>
      <c r="M293" s="50">
        <f t="shared" ref="M293" si="1468">IFERROR(IF(L292,M292/L292*100,0),0)</f>
        <v>0</v>
      </c>
      <c r="N293" s="107" t="s">
        <v>587</v>
      </c>
      <c r="O293" s="50">
        <f>IFERROR(IF(N292,O292/N292*100,0),0)</f>
        <v>0</v>
      </c>
      <c r="P293" s="50">
        <f t="shared" ref="P293" si="1469">IFERROR(IF(O292,P292/O292*100,0),0)</f>
        <v>0</v>
      </c>
      <c r="Q293" s="50">
        <f t="shared" ref="Q293:S293" si="1470">IFERROR(IF(P292,Q292/P292*100,0),0)</f>
        <v>0</v>
      </c>
      <c r="R293" s="192" t="str">
        <f t="shared" si="1143"/>
        <v/>
      </c>
      <c r="S293" s="50">
        <f t="shared" si="1470"/>
        <v>0</v>
      </c>
      <c r="T293" s="215"/>
      <c r="U293" s="169"/>
      <c r="AA293" s="177" t="s">
        <v>110</v>
      </c>
      <c r="AD293" s="107" t="s">
        <v>683</v>
      </c>
      <c r="AE293" s="50" t="s">
        <v>683</v>
      </c>
      <c r="AF293" s="50" t="s">
        <v>683</v>
      </c>
      <c r="AG293" s="50" t="s">
        <v>683</v>
      </c>
      <c r="AH293" s="50" t="s">
        <v>683</v>
      </c>
      <c r="AI293" s="50" t="s">
        <v>683</v>
      </c>
      <c r="AJ293" s="50"/>
      <c r="AK293" s="107" t="s">
        <v>683</v>
      </c>
      <c r="AL293" s="50" t="s">
        <v>683</v>
      </c>
      <c r="AM293" s="50" t="s">
        <v>683</v>
      </c>
      <c r="AN293" s="50"/>
      <c r="AO293" s="192" t="s">
        <v>683</v>
      </c>
    </row>
    <row r="294" spans="1:41" ht="18.75" hidden="1" outlineLevel="2">
      <c r="A294" s="155">
        <v>602810</v>
      </c>
      <c r="B294" s="11">
        <f t="shared" si="1117"/>
        <v>630401100</v>
      </c>
      <c r="C294" s="11">
        <v>401100</v>
      </c>
      <c r="D294" s="140"/>
      <c r="E294" s="125" t="str">
        <f>IF(AA294="","Бюджетообразующее предприятие 55",AA294)</f>
        <v>Бюджетообразующее предприятие 55</v>
      </c>
      <c r="F294" s="157" t="s">
        <v>109</v>
      </c>
      <c r="G294" s="125" t="str">
        <f t="shared" ref="G294" si="1471">IF(AD294="","",AD294)</f>
        <v/>
      </c>
      <c r="H294" s="125" t="str">
        <f t="shared" ref="H294" si="1472">IF(AE294="","",AE294)</f>
        <v/>
      </c>
      <c r="I294" s="125" t="str">
        <f t="shared" ref="I294" si="1473">IF(AF294="","",AF294)</f>
        <v/>
      </c>
      <c r="J294" s="125" t="str">
        <f t="shared" ref="J294" si="1474">IF(AG294="","",AG294)</f>
        <v/>
      </c>
      <c r="K294" s="125" t="str">
        <f t="shared" ref="K294" si="1475">IF(AH294="","",AH294)</f>
        <v/>
      </c>
      <c r="L294" s="125" t="str">
        <f t="shared" ref="L294" si="1476">IF(AI294="","",AI294)</f>
        <v/>
      </c>
      <c r="M294" s="125"/>
      <c r="N294" s="125" t="str">
        <f t="shared" ref="N294" si="1477">IF(AK294="","",AK294)</f>
        <v/>
      </c>
      <c r="O294" s="125" t="str">
        <f t="shared" ref="O294" si="1478">IF(AL294="","",AL294)</f>
        <v/>
      </c>
      <c r="P294" s="125" t="str">
        <f t="shared" ref="P294" si="1479">IF(AM294="","",AM294)</f>
        <v/>
      </c>
      <c r="Q294" s="125"/>
      <c r="R294" s="125" t="str">
        <f t="shared" si="1143"/>
        <v/>
      </c>
      <c r="S294" s="125"/>
      <c r="T294" s="211"/>
      <c r="U294" s="169"/>
      <c r="AA294" s="177" t="s">
        <v>711</v>
      </c>
      <c r="AD294" s="125" t="s">
        <v>683</v>
      </c>
      <c r="AE294" s="125" t="s">
        <v>683</v>
      </c>
      <c r="AF294" s="125" t="s">
        <v>683</v>
      </c>
      <c r="AG294" s="125" t="s">
        <v>683</v>
      </c>
      <c r="AH294" s="125" t="s">
        <v>683</v>
      </c>
      <c r="AI294" s="125" t="s">
        <v>683</v>
      </c>
      <c r="AJ294" s="125"/>
      <c r="AK294" s="125" t="s">
        <v>683</v>
      </c>
      <c r="AL294" s="125" t="s">
        <v>683</v>
      </c>
      <c r="AM294" s="125" t="s">
        <v>683</v>
      </c>
      <c r="AN294" s="125"/>
      <c r="AO294" s="125" t="s">
        <v>683</v>
      </c>
    </row>
    <row r="295" spans="1:41" ht="18.75" hidden="1" outlineLevel="2">
      <c r="A295" s="155">
        <v>602820</v>
      </c>
      <c r="B295" s="11">
        <f t="shared" si="1117"/>
        <v>630401110</v>
      </c>
      <c r="C295" s="11">
        <v>401110</v>
      </c>
      <c r="D295" s="140"/>
      <c r="E295" s="55" t="s">
        <v>110</v>
      </c>
      <c r="F295" s="78" t="s">
        <v>613</v>
      </c>
      <c r="G295" s="107" t="s">
        <v>587</v>
      </c>
      <c r="H295" s="50">
        <f>IFERROR(IF(G294,H294/G294*100,0),0)</f>
        <v>0</v>
      </c>
      <c r="I295" s="50">
        <f t="shared" ref="I295" si="1480">IFERROR(IF(H294,I294/H294*100,0),0)</f>
        <v>0</v>
      </c>
      <c r="J295" s="50">
        <f t="shared" ref="J295" si="1481">IFERROR(IF(I294,J294/I294*100,0),0)</f>
        <v>0</v>
      </c>
      <c r="K295" s="50">
        <f t="shared" ref="K295" si="1482">IFERROR(IF(J294,K294/J294*100,0),0)</f>
        <v>0</v>
      </c>
      <c r="L295" s="50">
        <f t="shared" ref="L295" si="1483">IFERROR(IF(K294,L294/K294*100,0),0)</f>
        <v>0</v>
      </c>
      <c r="M295" s="50">
        <f t="shared" ref="M295" si="1484">IFERROR(IF(L294,M294/L294*100,0),0)</f>
        <v>0</v>
      </c>
      <c r="N295" s="107" t="s">
        <v>587</v>
      </c>
      <c r="O295" s="50">
        <f>IFERROR(IF(N294,O294/N294*100,0),0)</f>
        <v>0</v>
      </c>
      <c r="P295" s="50">
        <f t="shared" ref="P295" si="1485">IFERROR(IF(O294,P294/O294*100,0),0)</f>
        <v>0</v>
      </c>
      <c r="Q295" s="50">
        <f t="shared" ref="Q295:S295" si="1486">IFERROR(IF(P294,Q294/P294*100,0),0)</f>
        <v>0</v>
      </c>
      <c r="R295" s="192" t="str">
        <f t="shared" si="1143"/>
        <v/>
      </c>
      <c r="S295" s="50">
        <f t="shared" si="1486"/>
        <v>0</v>
      </c>
      <c r="T295" s="215"/>
      <c r="U295" s="169"/>
      <c r="AA295" s="177" t="s">
        <v>110</v>
      </c>
      <c r="AD295" s="107" t="s">
        <v>683</v>
      </c>
      <c r="AE295" s="50" t="s">
        <v>683</v>
      </c>
      <c r="AF295" s="50" t="s">
        <v>683</v>
      </c>
      <c r="AG295" s="50" t="s">
        <v>683</v>
      </c>
      <c r="AH295" s="50" t="s">
        <v>683</v>
      </c>
      <c r="AI295" s="50" t="s">
        <v>683</v>
      </c>
      <c r="AJ295" s="50"/>
      <c r="AK295" s="107" t="s">
        <v>683</v>
      </c>
      <c r="AL295" s="50" t="s">
        <v>683</v>
      </c>
      <c r="AM295" s="50" t="s">
        <v>683</v>
      </c>
      <c r="AN295" s="50"/>
      <c r="AO295" s="192" t="s">
        <v>683</v>
      </c>
    </row>
    <row r="296" spans="1:41" ht="18.75" hidden="1" outlineLevel="2">
      <c r="A296" s="155">
        <v>602830</v>
      </c>
      <c r="B296" s="11">
        <f t="shared" si="1117"/>
        <v>630401120</v>
      </c>
      <c r="C296" s="11">
        <v>401120</v>
      </c>
      <c r="D296" s="140"/>
      <c r="E296" s="125" t="str">
        <f>IF(AA296="","Бюджетообразующее предприятие 56",AA296)</f>
        <v>Бюджетообразующее предприятие 56</v>
      </c>
      <c r="F296" s="157" t="s">
        <v>109</v>
      </c>
      <c r="G296" s="125" t="str">
        <f t="shared" ref="G296" si="1487">IF(AD296="","",AD296)</f>
        <v/>
      </c>
      <c r="H296" s="125" t="str">
        <f t="shared" ref="H296" si="1488">IF(AE296="","",AE296)</f>
        <v/>
      </c>
      <c r="I296" s="125" t="str">
        <f t="shared" ref="I296" si="1489">IF(AF296="","",AF296)</f>
        <v/>
      </c>
      <c r="J296" s="125" t="str">
        <f t="shared" ref="J296" si="1490">IF(AG296="","",AG296)</f>
        <v/>
      </c>
      <c r="K296" s="125" t="str">
        <f t="shared" ref="K296" si="1491">IF(AH296="","",AH296)</f>
        <v/>
      </c>
      <c r="L296" s="125" t="str">
        <f t="shared" ref="L296" si="1492">IF(AI296="","",AI296)</f>
        <v/>
      </c>
      <c r="M296" s="125"/>
      <c r="N296" s="125" t="str">
        <f t="shared" ref="N296" si="1493">IF(AK296="","",AK296)</f>
        <v/>
      </c>
      <c r="O296" s="125" t="str">
        <f t="shared" ref="O296" si="1494">IF(AL296="","",AL296)</f>
        <v/>
      </c>
      <c r="P296" s="125" t="str">
        <f t="shared" ref="P296" si="1495">IF(AM296="","",AM296)</f>
        <v/>
      </c>
      <c r="Q296" s="125"/>
      <c r="R296" s="125" t="str">
        <f t="shared" si="1143"/>
        <v/>
      </c>
      <c r="S296" s="125"/>
      <c r="T296" s="211"/>
      <c r="U296" s="169"/>
      <c r="AA296" s="177" t="s">
        <v>712</v>
      </c>
      <c r="AD296" s="125" t="s">
        <v>683</v>
      </c>
      <c r="AE296" s="125" t="s">
        <v>683</v>
      </c>
      <c r="AF296" s="125" t="s">
        <v>683</v>
      </c>
      <c r="AG296" s="125" t="s">
        <v>683</v>
      </c>
      <c r="AH296" s="125" t="s">
        <v>683</v>
      </c>
      <c r="AI296" s="125" t="s">
        <v>683</v>
      </c>
      <c r="AJ296" s="125"/>
      <c r="AK296" s="125" t="s">
        <v>683</v>
      </c>
      <c r="AL296" s="125" t="s">
        <v>683</v>
      </c>
      <c r="AM296" s="125" t="s">
        <v>683</v>
      </c>
      <c r="AN296" s="125"/>
      <c r="AO296" s="125" t="s">
        <v>683</v>
      </c>
    </row>
    <row r="297" spans="1:41" ht="18.75" hidden="1" outlineLevel="2">
      <c r="A297" s="155">
        <v>602840</v>
      </c>
      <c r="B297" s="11">
        <f t="shared" si="1117"/>
        <v>630401130</v>
      </c>
      <c r="C297" s="11">
        <v>401130</v>
      </c>
      <c r="D297" s="140"/>
      <c r="E297" s="55" t="s">
        <v>110</v>
      </c>
      <c r="F297" s="78" t="s">
        <v>613</v>
      </c>
      <c r="G297" s="107" t="s">
        <v>587</v>
      </c>
      <c r="H297" s="50">
        <f>IFERROR(IF(G296,H296/G296*100,0),0)</f>
        <v>0</v>
      </c>
      <c r="I297" s="50">
        <f t="shared" ref="I297" si="1496">IFERROR(IF(H296,I296/H296*100,0),0)</f>
        <v>0</v>
      </c>
      <c r="J297" s="50">
        <f t="shared" ref="J297" si="1497">IFERROR(IF(I296,J296/I296*100,0),0)</f>
        <v>0</v>
      </c>
      <c r="K297" s="50">
        <f t="shared" ref="K297" si="1498">IFERROR(IF(J296,K296/J296*100,0),0)</f>
        <v>0</v>
      </c>
      <c r="L297" s="50">
        <f t="shared" ref="L297" si="1499">IFERROR(IF(K296,L296/K296*100,0),0)</f>
        <v>0</v>
      </c>
      <c r="M297" s="50">
        <f t="shared" ref="M297" si="1500">IFERROR(IF(L296,M296/L296*100,0),0)</f>
        <v>0</v>
      </c>
      <c r="N297" s="107" t="s">
        <v>587</v>
      </c>
      <c r="O297" s="50">
        <f>IFERROR(IF(N296,O296/N296*100,0),0)</f>
        <v>0</v>
      </c>
      <c r="P297" s="50">
        <f t="shared" ref="P297" si="1501">IFERROR(IF(O296,P296/O296*100,0),0)</f>
        <v>0</v>
      </c>
      <c r="Q297" s="50">
        <f t="shared" ref="Q297:S297" si="1502">IFERROR(IF(P296,Q296/P296*100,0),0)</f>
        <v>0</v>
      </c>
      <c r="R297" s="192" t="str">
        <f t="shared" si="1143"/>
        <v/>
      </c>
      <c r="S297" s="50">
        <f t="shared" si="1502"/>
        <v>0</v>
      </c>
      <c r="T297" s="215"/>
      <c r="U297" s="169"/>
      <c r="AA297" s="177" t="s">
        <v>110</v>
      </c>
      <c r="AD297" s="107" t="s">
        <v>683</v>
      </c>
      <c r="AE297" s="50" t="s">
        <v>683</v>
      </c>
      <c r="AF297" s="50" t="s">
        <v>683</v>
      </c>
      <c r="AG297" s="50" t="s">
        <v>683</v>
      </c>
      <c r="AH297" s="50" t="s">
        <v>683</v>
      </c>
      <c r="AI297" s="50" t="s">
        <v>683</v>
      </c>
      <c r="AJ297" s="50"/>
      <c r="AK297" s="107" t="s">
        <v>683</v>
      </c>
      <c r="AL297" s="50" t="s">
        <v>683</v>
      </c>
      <c r="AM297" s="50" t="s">
        <v>683</v>
      </c>
      <c r="AN297" s="50"/>
      <c r="AO297" s="192" t="s">
        <v>683</v>
      </c>
    </row>
    <row r="298" spans="1:41" ht="18.75" hidden="1" outlineLevel="2">
      <c r="A298" s="155">
        <v>602850</v>
      </c>
      <c r="B298" s="11">
        <f t="shared" si="1117"/>
        <v>630401140</v>
      </c>
      <c r="C298" s="11">
        <v>401140</v>
      </c>
      <c r="D298" s="140"/>
      <c r="E298" s="125" t="str">
        <f>IF(AA298="","Бюджетообразующее предприятие 57",AA298)</f>
        <v>Бюджетообразующее предприятие 57</v>
      </c>
      <c r="F298" s="157" t="s">
        <v>109</v>
      </c>
      <c r="G298" s="125" t="str">
        <f t="shared" ref="G298" si="1503">IF(AD298="","",AD298)</f>
        <v/>
      </c>
      <c r="H298" s="125" t="str">
        <f t="shared" ref="H298" si="1504">IF(AE298="","",AE298)</f>
        <v/>
      </c>
      <c r="I298" s="125" t="str">
        <f t="shared" ref="I298" si="1505">IF(AF298="","",AF298)</f>
        <v/>
      </c>
      <c r="J298" s="125" t="str">
        <f t="shared" ref="J298" si="1506">IF(AG298="","",AG298)</f>
        <v/>
      </c>
      <c r="K298" s="125" t="str">
        <f t="shared" ref="K298" si="1507">IF(AH298="","",AH298)</f>
        <v/>
      </c>
      <c r="L298" s="125" t="str">
        <f t="shared" ref="L298" si="1508">IF(AI298="","",AI298)</f>
        <v/>
      </c>
      <c r="M298" s="125"/>
      <c r="N298" s="125" t="str">
        <f t="shared" ref="N298" si="1509">IF(AK298="","",AK298)</f>
        <v/>
      </c>
      <c r="O298" s="125" t="str">
        <f t="shared" ref="O298" si="1510">IF(AL298="","",AL298)</f>
        <v/>
      </c>
      <c r="P298" s="125" t="str">
        <f t="shared" ref="P298" si="1511">IF(AM298="","",AM298)</f>
        <v/>
      </c>
      <c r="Q298" s="125"/>
      <c r="R298" s="125" t="str">
        <f t="shared" si="1143"/>
        <v/>
      </c>
      <c r="S298" s="125"/>
      <c r="T298" s="211"/>
      <c r="U298" s="169"/>
      <c r="AA298" s="177" t="s">
        <v>713</v>
      </c>
      <c r="AD298" s="125" t="s">
        <v>683</v>
      </c>
      <c r="AE298" s="125" t="s">
        <v>683</v>
      </c>
      <c r="AF298" s="125" t="s">
        <v>683</v>
      </c>
      <c r="AG298" s="125" t="s">
        <v>683</v>
      </c>
      <c r="AH298" s="125" t="s">
        <v>683</v>
      </c>
      <c r="AI298" s="125" t="s">
        <v>683</v>
      </c>
      <c r="AJ298" s="125"/>
      <c r="AK298" s="125" t="s">
        <v>683</v>
      </c>
      <c r="AL298" s="125" t="s">
        <v>683</v>
      </c>
      <c r="AM298" s="125" t="s">
        <v>683</v>
      </c>
      <c r="AN298" s="125"/>
      <c r="AO298" s="125" t="s">
        <v>683</v>
      </c>
    </row>
    <row r="299" spans="1:41" ht="18.75" hidden="1" outlineLevel="2">
      <c r="A299" s="155">
        <v>602860</v>
      </c>
      <c r="B299" s="11">
        <f t="shared" si="1117"/>
        <v>630401150</v>
      </c>
      <c r="C299" s="11">
        <v>401150</v>
      </c>
      <c r="D299" s="140"/>
      <c r="E299" s="55" t="s">
        <v>110</v>
      </c>
      <c r="F299" s="78" t="s">
        <v>613</v>
      </c>
      <c r="G299" s="107" t="s">
        <v>587</v>
      </c>
      <c r="H299" s="50">
        <f>IFERROR(IF(G298,H298/G298*100,0),0)</f>
        <v>0</v>
      </c>
      <c r="I299" s="50">
        <f t="shared" ref="I299" si="1512">IFERROR(IF(H298,I298/H298*100,0),0)</f>
        <v>0</v>
      </c>
      <c r="J299" s="50">
        <f t="shared" ref="J299" si="1513">IFERROR(IF(I298,J298/I298*100,0),0)</f>
        <v>0</v>
      </c>
      <c r="K299" s="50">
        <f t="shared" ref="K299" si="1514">IFERROR(IF(J298,K298/J298*100,0),0)</f>
        <v>0</v>
      </c>
      <c r="L299" s="50">
        <f t="shared" ref="L299" si="1515">IFERROR(IF(K298,L298/K298*100,0),0)</f>
        <v>0</v>
      </c>
      <c r="M299" s="50">
        <f t="shared" ref="M299" si="1516">IFERROR(IF(L298,M298/L298*100,0),0)</f>
        <v>0</v>
      </c>
      <c r="N299" s="107" t="s">
        <v>587</v>
      </c>
      <c r="O299" s="50">
        <f>IFERROR(IF(N298,O298/N298*100,0),0)</f>
        <v>0</v>
      </c>
      <c r="P299" s="50">
        <f t="shared" ref="P299" si="1517">IFERROR(IF(O298,P298/O298*100,0),0)</f>
        <v>0</v>
      </c>
      <c r="Q299" s="50">
        <f t="shared" ref="Q299:S299" si="1518">IFERROR(IF(P298,Q298/P298*100,0),0)</f>
        <v>0</v>
      </c>
      <c r="R299" s="192" t="str">
        <f t="shared" si="1143"/>
        <v/>
      </c>
      <c r="S299" s="50">
        <f t="shared" si="1518"/>
        <v>0</v>
      </c>
      <c r="T299" s="215"/>
      <c r="U299" s="169"/>
      <c r="AA299" s="177" t="s">
        <v>110</v>
      </c>
      <c r="AD299" s="107" t="s">
        <v>683</v>
      </c>
      <c r="AE299" s="50" t="s">
        <v>683</v>
      </c>
      <c r="AF299" s="50" t="s">
        <v>683</v>
      </c>
      <c r="AG299" s="50" t="s">
        <v>683</v>
      </c>
      <c r="AH299" s="50" t="s">
        <v>683</v>
      </c>
      <c r="AI299" s="50" t="s">
        <v>683</v>
      </c>
      <c r="AJ299" s="50"/>
      <c r="AK299" s="107" t="s">
        <v>683</v>
      </c>
      <c r="AL299" s="50" t="s">
        <v>683</v>
      </c>
      <c r="AM299" s="50" t="s">
        <v>683</v>
      </c>
      <c r="AN299" s="50"/>
      <c r="AO299" s="192" t="s">
        <v>683</v>
      </c>
    </row>
    <row r="300" spans="1:41" ht="18.75" hidden="1" outlineLevel="2">
      <c r="A300" s="155">
        <v>602870</v>
      </c>
      <c r="B300" s="11">
        <f t="shared" si="1117"/>
        <v>630401160</v>
      </c>
      <c r="C300" s="11">
        <v>401160</v>
      </c>
      <c r="D300" s="140"/>
      <c r="E300" s="125" t="str">
        <f>IF(AA300="","Бюджетообразующее предприятие 58",AA300)</f>
        <v>Бюджетообразующее предприятие 58</v>
      </c>
      <c r="F300" s="157" t="s">
        <v>109</v>
      </c>
      <c r="G300" s="125" t="str">
        <f t="shared" ref="G300" si="1519">IF(AD300="","",AD300)</f>
        <v/>
      </c>
      <c r="H300" s="125" t="str">
        <f t="shared" ref="H300" si="1520">IF(AE300="","",AE300)</f>
        <v/>
      </c>
      <c r="I300" s="125" t="str">
        <f t="shared" ref="I300" si="1521">IF(AF300="","",AF300)</f>
        <v/>
      </c>
      <c r="J300" s="125" t="str">
        <f t="shared" ref="J300" si="1522">IF(AG300="","",AG300)</f>
        <v/>
      </c>
      <c r="K300" s="125" t="str">
        <f t="shared" ref="K300" si="1523">IF(AH300="","",AH300)</f>
        <v/>
      </c>
      <c r="L300" s="125" t="str">
        <f t="shared" ref="L300" si="1524">IF(AI300="","",AI300)</f>
        <v/>
      </c>
      <c r="M300" s="125"/>
      <c r="N300" s="125" t="str">
        <f t="shared" ref="N300" si="1525">IF(AK300="","",AK300)</f>
        <v/>
      </c>
      <c r="O300" s="125" t="str">
        <f t="shared" ref="O300" si="1526">IF(AL300="","",AL300)</f>
        <v/>
      </c>
      <c r="P300" s="125" t="str">
        <f t="shared" ref="P300" si="1527">IF(AM300="","",AM300)</f>
        <v/>
      </c>
      <c r="Q300" s="125"/>
      <c r="R300" s="125" t="str">
        <f t="shared" si="1143"/>
        <v/>
      </c>
      <c r="S300" s="125"/>
      <c r="T300" s="211"/>
      <c r="U300" s="169"/>
      <c r="AA300" s="177" t="s">
        <v>714</v>
      </c>
      <c r="AD300" s="125" t="s">
        <v>683</v>
      </c>
      <c r="AE300" s="125" t="s">
        <v>683</v>
      </c>
      <c r="AF300" s="125" t="s">
        <v>683</v>
      </c>
      <c r="AG300" s="125" t="s">
        <v>683</v>
      </c>
      <c r="AH300" s="125" t="s">
        <v>683</v>
      </c>
      <c r="AI300" s="125" t="s">
        <v>683</v>
      </c>
      <c r="AJ300" s="125"/>
      <c r="AK300" s="125" t="s">
        <v>683</v>
      </c>
      <c r="AL300" s="125" t="s">
        <v>683</v>
      </c>
      <c r="AM300" s="125" t="s">
        <v>683</v>
      </c>
      <c r="AN300" s="125"/>
      <c r="AO300" s="125" t="s">
        <v>683</v>
      </c>
    </row>
    <row r="301" spans="1:41" ht="18.75" hidden="1" outlineLevel="2">
      <c r="A301" s="155">
        <v>602880</v>
      </c>
      <c r="B301" s="11">
        <f t="shared" si="1117"/>
        <v>630401170</v>
      </c>
      <c r="C301" s="11">
        <v>401170</v>
      </c>
      <c r="D301" s="140"/>
      <c r="E301" s="55" t="s">
        <v>110</v>
      </c>
      <c r="F301" s="78" t="s">
        <v>613</v>
      </c>
      <c r="G301" s="107" t="s">
        <v>587</v>
      </c>
      <c r="H301" s="50">
        <f>IFERROR(IF(G300,H300/G300*100,0),0)</f>
        <v>0</v>
      </c>
      <c r="I301" s="50">
        <f t="shared" ref="I301" si="1528">IFERROR(IF(H300,I300/H300*100,0),0)</f>
        <v>0</v>
      </c>
      <c r="J301" s="50">
        <f t="shared" ref="J301" si="1529">IFERROR(IF(I300,J300/I300*100,0),0)</f>
        <v>0</v>
      </c>
      <c r="K301" s="50">
        <f t="shared" ref="K301" si="1530">IFERROR(IF(J300,K300/J300*100,0),0)</f>
        <v>0</v>
      </c>
      <c r="L301" s="50">
        <f t="shared" ref="L301" si="1531">IFERROR(IF(K300,L300/K300*100,0),0)</f>
        <v>0</v>
      </c>
      <c r="M301" s="50">
        <f t="shared" ref="M301" si="1532">IFERROR(IF(L300,M300/L300*100,0),0)</f>
        <v>0</v>
      </c>
      <c r="N301" s="107" t="s">
        <v>587</v>
      </c>
      <c r="O301" s="50">
        <f>IFERROR(IF(N300,O300/N300*100,0),0)</f>
        <v>0</v>
      </c>
      <c r="P301" s="50">
        <f t="shared" ref="P301" si="1533">IFERROR(IF(O300,P300/O300*100,0),0)</f>
        <v>0</v>
      </c>
      <c r="Q301" s="50">
        <f t="shared" ref="Q301:S301" si="1534">IFERROR(IF(P300,Q300/P300*100,0),0)</f>
        <v>0</v>
      </c>
      <c r="R301" s="192" t="str">
        <f t="shared" si="1143"/>
        <v/>
      </c>
      <c r="S301" s="50">
        <f t="shared" si="1534"/>
        <v>0</v>
      </c>
      <c r="T301" s="215"/>
      <c r="U301" s="169"/>
      <c r="AA301" s="177" t="s">
        <v>110</v>
      </c>
      <c r="AD301" s="107" t="s">
        <v>683</v>
      </c>
      <c r="AE301" s="50" t="s">
        <v>683</v>
      </c>
      <c r="AF301" s="50" t="s">
        <v>683</v>
      </c>
      <c r="AG301" s="50" t="s">
        <v>683</v>
      </c>
      <c r="AH301" s="50" t="s">
        <v>683</v>
      </c>
      <c r="AI301" s="50" t="s">
        <v>683</v>
      </c>
      <c r="AJ301" s="50"/>
      <c r="AK301" s="107" t="s">
        <v>683</v>
      </c>
      <c r="AL301" s="50" t="s">
        <v>683</v>
      </c>
      <c r="AM301" s="50" t="s">
        <v>683</v>
      </c>
      <c r="AN301" s="50"/>
      <c r="AO301" s="192" t="s">
        <v>683</v>
      </c>
    </row>
    <row r="302" spans="1:41" ht="18.75" hidden="1" outlineLevel="2">
      <c r="A302" s="155">
        <v>602890</v>
      </c>
      <c r="B302" s="11">
        <f t="shared" si="1117"/>
        <v>630401180</v>
      </c>
      <c r="C302" s="11">
        <v>401180</v>
      </c>
      <c r="D302" s="140"/>
      <c r="E302" s="125" t="str">
        <f>IF(AA302="","Бюджетообразующее предприятие 59",AA302)</f>
        <v>Бюджетообразующее предприятие 59</v>
      </c>
      <c r="F302" s="157" t="s">
        <v>109</v>
      </c>
      <c r="G302" s="125" t="str">
        <f t="shared" ref="G302" si="1535">IF(AD302="","",AD302)</f>
        <v/>
      </c>
      <c r="H302" s="125" t="str">
        <f t="shared" ref="H302" si="1536">IF(AE302="","",AE302)</f>
        <v/>
      </c>
      <c r="I302" s="125" t="str">
        <f t="shared" ref="I302" si="1537">IF(AF302="","",AF302)</f>
        <v/>
      </c>
      <c r="J302" s="125" t="str">
        <f t="shared" ref="J302" si="1538">IF(AG302="","",AG302)</f>
        <v/>
      </c>
      <c r="K302" s="125" t="str">
        <f t="shared" ref="K302" si="1539">IF(AH302="","",AH302)</f>
        <v/>
      </c>
      <c r="L302" s="125" t="str">
        <f t="shared" ref="L302" si="1540">IF(AI302="","",AI302)</f>
        <v/>
      </c>
      <c r="M302" s="125"/>
      <c r="N302" s="125" t="str">
        <f t="shared" ref="N302" si="1541">IF(AK302="","",AK302)</f>
        <v/>
      </c>
      <c r="O302" s="125" t="str">
        <f t="shared" ref="O302" si="1542">IF(AL302="","",AL302)</f>
        <v/>
      </c>
      <c r="P302" s="125" t="str">
        <f t="shared" ref="P302" si="1543">IF(AM302="","",AM302)</f>
        <v/>
      </c>
      <c r="Q302" s="125"/>
      <c r="R302" s="125" t="str">
        <f t="shared" si="1143"/>
        <v/>
      </c>
      <c r="S302" s="125"/>
      <c r="T302" s="211"/>
      <c r="U302" s="169"/>
      <c r="AA302" s="177" t="s">
        <v>715</v>
      </c>
      <c r="AD302" s="125" t="s">
        <v>683</v>
      </c>
      <c r="AE302" s="125" t="s">
        <v>683</v>
      </c>
      <c r="AF302" s="125" t="s">
        <v>683</v>
      </c>
      <c r="AG302" s="125" t="s">
        <v>683</v>
      </c>
      <c r="AH302" s="125" t="s">
        <v>683</v>
      </c>
      <c r="AI302" s="125" t="s">
        <v>683</v>
      </c>
      <c r="AJ302" s="125"/>
      <c r="AK302" s="125" t="s">
        <v>683</v>
      </c>
      <c r="AL302" s="125" t="s">
        <v>683</v>
      </c>
      <c r="AM302" s="125" t="s">
        <v>683</v>
      </c>
      <c r="AN302" s="125"/>
      <c r="AO302" s="125" t="s">
        <v>683</v>
      </c>
    </row>
    <row r="303" spans="1:41" ht="18.75" hidden="1" outlineLevel="2">
      <c r="A303" s="155">
        <v>602900</v>
      </c>
      <c r="B303" s="11">
        <f t="shared" si="1117"/>
        <v>630401190</v>
      </c>
      <c r="C303" s="11">
        <v>401190</v>
      </c>
      <c r="D303" s="140"/>
      <c r="E303" s="55" t="s">
        <v>110</v>
      </c>
      <c r="F303" s="78" t="s">
        <v>613</v>
      </c>
      <c r="G303" s="107" t="s">
        <v>587</v>
      </c>
      <c r="H303" s="50">
        <f>IFERROR(IF(G302,H302/G302*100,0),0)</f>
        <v>0</v>
      </c>
      <c r="I303" s="50">
        <f t="shared" ref="I303" si="1544">IFERROR(IF(H302,I302/H302*100,0),0)</f>
        <v>0</v>
      </c>
      <c r="J303" s="50">
        <f t="shared" ref="J303" si="1545">IFERROR(IF(I302,J302/I302*100,0),0)</f>
        <v>0</v>
      </c>
      <c r="K303" s="50">
        <f t="shared" ref="K303" si="1546">IFERROR(IF(J302,K302/J302*100,0),0)</f>
        <v>0</v>
      </c>
      <c r="L303" s="50">
        <f t="shared" ref="L303" si="1547">IFERROR(IF(K302,L302/K302*100,0),0)</f>
        <v>0</v>
      </c>
      <c r="M303" s="50">
        <f t="shared" ref="M303" si="1548">IFERROR(IF(L302,M302/L302*100,0),0)</f>
        <v>0</v>
      </c>
      <c r="N303" s="107" t="s">
        <v>587</v>
      </c>
      <c r="O303" s="50">
        <f>IFERROR(IF(N302,O302/N302*100,0),0)</f>
        <v>0</v>
      </c>
      <c r="P303" s="50">
        <f t="shared" ref="P303" si="1549">IFERROR(IF(O302,P302/O302*100,0),0)</f>
        <v>0</v>
      </c>
      <c r="Q303" s="50">
        <f t="shared" ref="Q303:S303" si="1550">IFERROR(IF(P302,Q302/P302*100,0),0)</f>
        <v>0</v>
      </c>
      <c r="R303" s="192" t="str">
        <f t="shared" si="1143"/>
        <v/>
      </c>
      <c r="S303" s="50">
        <f t="shared" si="1550"/>
        <v>0</v>
      </c>
      <c r="T303" s="215"/>
      <c r="U303" s="169"/>
      <c r="AA303" s="177" t="s">
        <v>110</v>
      </c>
      <c r="AD303" s="107" t="s">
        <v>683</v>
      </c>
      <c r="AE303" s="50" t="s">
        <v>683</v>
      </c>
      <c r="AF303" s="50" t="s">
        <v>683</v>
      </c>
      <c r="AG303" s="50" t="s">
        <v>683</v>
      </c>
      <c r="AH303" s="50" t="s">
        <v>683</v>
      </c>
      <c r="AI303" s="50" t="s">
        <v>683</v>
      </c>
      <c r="AJ303" s="50"/>
      <c r="AK303" s="107" t="s">
        <v>683</v>
      </c>
      <c r="AL303" s="50" t="s">
        <v>683</v>
      </c>
      <c r="AM303" s="50" t="s">
        <v>683</v>
      </c>
      <c r="AN303" s="50"/>
      <c r="AO303" s="192" t="s">
        <v>683</v>
      </c>
    </row>
    <row r="304" spans="1:41" ht="18.75" hidden="1" outlineLevel="2">
      <c r="A304" s="155">
        <v>602910</v>
      </c>
      <c r="B304" s="11">
        <f t="shared" si="1117"/>
        <v>630401200</v>
      </c>
      <c r="C304" s="11">
        <v>401200</v>
      </c>
      <c r="D304" s="140"/>
      <c r="E304" s="125" t="str">
        <f>IF(AA304="","Бюджетообразующее предприятие 60",AA304)</f>
        <v>Бюджетообразующее предприятие 60</v>
      </c>
      <c r="F304" s="157" t="s">
        <v>109</v>
      </c>
      <c r="G304" s="125" t="str">
        <f t="shared" ref="G304" si="1551">IF(AD304="","",AD304)</f>
        <v/>
      </c>
      <c r="H304" s="125" t="str">
        <f t="shared" ref="H304" si="1552">IF(AE304="","",AE304)</f>
        <v/>
      </c>
      <c r="I304" s="125" t="str">
        <f t="shared" ref="I304" si="1553">IF(AF304="","",AF304)</f>
        <v/>
      </c>
      <c r="J304" s="125" t="str">
        <f t="shared" ref="J304" si="1554">IF(AG304="","",AG304)</f>
        <v/>
      </c>
      <c r="K304" s="125" t="str">
        <f t="shared" ref="K304" si="1555">IF(AH304="","",AH304)</f>
        <v/>
      </c>
      <c r="L304" s="125" t="str">
        <f t="shared" ref="L304" si="1556">IF(AI304="","",AI304)</f>
        <v/>
      </c>
      <c r="M304" s="125"/>
      <c r="N304" s="125" t="str">
        <f t="shared" ref="N304" si="1557">IF(AK304="","",AK304)</f>
        <v/>
      </c>
      <c r="O304" s="125" t="str">
        <f t="shared" ref="O304" si="1558">IF(AL304="","",AL304)</f>
        <v/>
      </c>
      <c r="P304" s="125" t="str">
        <f t="shared" ref="P304" si="1559">IF(AM304="","",AM304)</f>
        <v/>
      </c>
      <c r="Q304" s="125"/>
      <c r="R304" s="125" t="str">
        <f t="shared" si="1143"/>
        <v/>
      </c>
      <c r="S304" s="125"/>
      <c r="T304" s="211"/>
      <c r="U304" s="169"/>
      <c r="AA304" s="177" t="s">
        <v>716</v>
      </c>
      <c r="AD304" s="125" t="s">
        <v>683</v>
      </c>
      <c r="AE304" s="125" t="s">
        <v>683</v>
      </c>
      <c r="AF304" s="125" t="s">
        <v>683</v>
      </c>
      <c r="AG304" s="125" t="s">
        <v>683</v>
      </c>
      <c r="AH304" s="125" t="s">
        <v>683</v>
      </c>
      <c r="AI304" s="125" t="s">
        <v>683</v>
      </c>
      <c r="AJ304" s="125"/>
      <c r="AK304" s="125" t="s">
        <v>683</v>
      </c>
      <c r="AL304" s="125" t="s">
        <v>683</v>
      </c>
      <c r="AM304" s="125" t="s">
        <v>683</v>
      </c>
      <c r="AN304" s="125"/>
      <c r="AO304" s="125" t="s">
        <v>683</v>
      </c>
    </row>
    <row r="305" spans="1:41" ht="18.75" hidden="1" outlineLevel="2">
      <c r="A305" s="155">
        <v>602920</v>
      </c>
      <c r="B305" s="11">
        <f t="shared" si="1117"/>
        <v>630401210</v>
      </c>
      <c r="C305" s="11">
        <v>401210</v>
      </c>
      <c r="D305" s="140"/>
      <c r="E305" s="55" t="s">
        <v>110</v>
      </c>
      <c r="F305" s="78" t="s">
        <v>613</v>
      </c>
      <c r="G305" s="107" t="s">
        <v>587</v>
      </c>
      <c r="H305" s="50">
        <f>IFERROR(IF(G304,H304/G304*100,0),0)</f>
        <v>0</v>
      </c>
      <c r="I305" s="50">
        <f t="shared" ref="I305" si="1560">IFERROR(IF(H304,I304/H304*100,0),0)</f>
        <v>0</v>
      </c>
      <c r="J305" s="50">
        <f t="shared" ref="J305" si="1561">IFERROR(IF(I304,J304/I304*100,0),0)</f>
        <v>0</v>
      </c>
      <c r="K305" s="50">
        <f t="shared" ref="K305" si="1562">IFERROR(IF(J304,K304/J304*100,0),0)</f>
        <v>0</v>
      </c>
      <c r="L305" s="50">
        <f t="shared" ref="L305" si="1563">IFERROR(IF(K304,L304/K304*100,0),0)</f>
        <v>0</v>
      </c>
      <c r="M305" s="50">
        <f t="shared" ref="M305" si="1564">IFERROR(IF(L304,M304/L304*100,0),0)</f>
        <v>0</v>
      </c>
      <c r="N305" s="107" t="s">
        <v>587</v>
      </c>
      <c r="O305" s="50">
        <f>IFERROR(IF(N304,O304/N304*100,0),0)</f>
        <v>0</v>
      </c>
      <c r="P305" s="50">
        <f t="shared" ref="P305" si="1565">IFERROR(IF(O304,P304/O304*100,0),0)</f>
        <v>0</v>
      </c>
      <c r="Q305" s="50">
        <f t="shared" ref="Q305:S305" si="1566">IFERROR(IF(P304,Q304/P304*100,0),0)</f>
        <v>0</v>
      </c>
      <c r="R305" s="192" t="str">
        <f t="shared" si="1143"/>
        <v/>
      </c>
      <c r="S305" s="50">
        <f t="shared" si="1566"/>
        <v>0</v>
      </c>
      <c r="T305" s="215"/>
      <c r="U305" s="169"/>
      <c r="AA305" s="177" t="s">
        <v>110</v>
      </c>
      <c r="AD305" s="107" t="s">
        <v>683</v>
      </c>
      <c r="AE305" s="50" t="s">
        <v>683</v>
      </c>
      <c r="AF305" s="50" t="s">
        <v>683</v>
      </c>
      <c r="AG305" s="50" t="s">
        <v>683</v>
      </c>
      <c r="AH305" s="50" t="s">
        <v>683</v>
      </c>
      <c r="AI305" s="50" t="s">
        <v>683</v>
      </c>
      <c r="AJ305" s="50"/>
      <c r="AK305" s="107" t="s">
        <v>683</v>
      </c>
      <c r="AL305" s="50" t="s">
        <v>683</v>
      </c>
      <c r="AM305" s="50" t="s">
        <v>683</v>
      </c>
      <c r="AN305" s="50"/>
      <c r="AO305" s="192" t="s">
        <v>683</v>
      </c>
    </row>
    <row r="306" spans="1:41" ht="18.75" hidden="1" outlineLevel="2">
      <c r="A306" s="155">
        <v>602930</v>
      </c>
      <c r="B306" s="11">
        <f t="shared" si="1117"/>
        <v>630401220</v>
      </c>
      <c r="C306" s="11">
        <v>401220</v>
      </c>
      <c r="D306" s="140"/>
      <c r="E306" s="125" t="str">
        <f>IF(AA306="","Бюджетообразующее предприятие 61",AA306)</f>
        <v>Бюджетообразующее предприятие 61</v>
      </c>
      <c r="F306" s="157" t="s">
        <v>109</v>
      </c>
      <c r="G306" s="125" t="str">
        <f t="shared" ref="G306" si="1567">IF(AD306="","",AD306)</f>
        <v/>
      </c>
      <c r="H306" s="125" t="str">
        <f t="shared" ref="H306" si="1568">IF(AE306="","",AE306)</f>
        <v/>
      </c>
      <c r="I306" s="125" t="str">
        <f t="shared" ref="I306" si="1569">IF(AF306="","",AF306)</f>
        <v/>
      </c>
      <c r="J306" s="125" t="str">
        <f t="shared" ref="J306" si="1570">IF(AG306="","",AG306)</f>
        <v/>
      </c>
      <c r="K306" s="125" t="str">
        <f t="shared" ref="K306" si="1571">IF(AH306="","",AH306)</f>
        <v/>
      </c>
      <c r="L306" s="125" t="str">
        <f t="shared" ref="L306" si="1572">IF(AI306="","",AI306)</f>
        <v/>
      </c>
      <c r="M306" s="125"/>
      <c r="N306" s="125" t="str">
        <f t="shared" ref="N306" si="1573">IF(AK306="","",AK306)</f>
        <v/>
      </c>
      <c r="O306" s="125" t="str">
        <f t="shared" ref="O306" si="1574">IF(AL306="","",AL306)</f>
        <v/>
      </c>
      <c r="P306" s="125" t="str">
        <f t="shared" ref="P306" si="1575">IF(AM306="","",AM306)</f>
        <v/>
      </c>
      <c r="Q306" s="125"/>
      <c r="R306" s="125" t="str">
        <f t="shared" si="1143"/>
        <v/>
      </c>
      <c r="S306" s="125"/>
      <c r="T306" s="211"/>
      <c r="U306" s="169"/>
      <c r="AA306" s="177" t="s">
        <v>717</v>
      </c>
      <c r="AD306" s="125" t="s">
        <v>683</v>
      </c>
      <c r="AE306" s="125" t="s">
        <v>683</v>
      </c>
      <c r="AF306" s="125" t="s">
        <v>683</v>
      </c>
      <c r="AG306" s="125" t="s">
        <v>683</v>
      </c>
      <c r="AH306" s="125" t="s">
        <v>683</v>
      </c>
      <c r="AI306" s="125" t="s">
        <v>683</v>
      </c>
      <c r="AJ306" s="125"/>
      <c r="AK306" s="125" t="s">
        <v>683</v>
      </c>
      <c r="AL306" s="125" t="s">
        <v>683</v>
      </c>
      <c r="AM306" s="125" t="s">
        <v>683</v>
      </c>
      <c r="AN306" s="125"/>
      <c r="AO306" s="125" t="s">
        <v>683</v>
      </c>
    </row>
    <row r="307" spans="1:41" ht="18.75" hidden="1" outlineLevel="2">
      <c r="A307" s="155">
        <v>602940</v>
      </c>
      <c r="B307" s="11">
        <f t="shared" si="1117"/>
        <v>630401230</v>
      </c>
      <c r="C307" s="11">
        <v>401230</v>
      </c>
      <c r="D307" s="140"/>
      <c r="E307" s="55" t="s">
        <v>110</v>
      </c>
      <c r="F307" s="78" t="s">
        <v>613</v>
      </c>
      <c r="G307" s="107" t="s">
        <v>587</v>
      </c>
      <c r="H307" s="50">
        <f>IFERROR(IF(G306,H306/G306*100,0),0)</f>
        <v>0</v>
      </c>
      <c r="I307" s="50">
        <f t="shared" ref="I307" si="1576">IFERROR(IF(H306,I306/H306*100,0),0)</f>
        <v>0</v>
      </c>
      <c r="J307" s="50">
        <f t="shared" ref="J307" si="1577">IFERROR(IF(I306,J306/I306*100,0),0)</f>
        <v>0</v>
      </c>
      <c r="K307" s="50">
        <f t="shared" ref="K307" si="1578">IFERROR(IF(J306,K306/J306*100,0),0)</f>
        <v>0</v>
      </c>
      <c r="L307" s="50">
        <f t="shared" ref="L307" si="1579">IFERROR(IF(K306,L306/K306*100,0),0)</f>
        <v>0</v>
      </c>
      <c r="M307" s="50">
        <f t="shared" ref="M307" si="1580">IFERROR(IF(L306,M306/L306*100,0),0)</f>
        <v>0</v>
      </c>
      <c r="N307" s="107" t="s">
        <v>587</v>
      </c>
      <c r="O307" s="50">
        <f>IFERROR(IF(N306,O306/N306*100,0),0)</f>
        <v>0</v>
      </c>
      <c r="P307" s="50">
        <f t="shared" ref="P307" si="1581">IFERROR(IF(O306,P306/O306*100,0),0)</f>
        <v>0</v>
      </c>
      <c r="Q307" s="50">
        <f t="shared" ref="Q307:S307" si="1582">IFERROR(IF(P306,Q306/P306*100,0),0)</f>
        <v>0</v>
      </c>
      <c r="R307" s="192" t="str">
        <f t="shared" si="1143"/>
        <v/>
      </c>
      <c r="S307" s="50">
        <f t="shared" si="1582"/>
        <v>0</v>
      </c>
      <c r="T307" s="215"/>
      <c r="U307" s="169"/>
      <c r="AA307" s="177" t="s">
        <v>110</v>
      </c>
      <c r="AD307" s="107" t="s">
        <v>683</v>
      </c>
      <c r="AE307" s="50" t="s">
        <v>683</v>
      </c>
      <c r="AF307" s="50" t="s">
        <v>683</v>
      </c>
      <c r="AG307" s="50" t="s">
        <v>683</v>
      </c>
      <c r="AH307" s="50" t="s">
        <v>683</v>
      </c>
      <c r="AI307" s="50" t="s">
        <v>683</v>
      </c>
      <c r="AJ307" s="50"/>
      <c r="AK307" s="107" t="s">
        <v>683</v>
      </c>
      <c r="AL307" s="50" t="s">
        <v>683</v>
      </c>
      <c r="AM307" s="50" t="s">
        <v>683</v>
      </c>
      <c r="AN307" s="50"/>
      <c r="AO307" s="192" t="s">
        <v>683</v>
      </c>
    </row>
    <row r="308" spans="1:41" ht="18.75" hidden="1" outlineLevel="2">
      <c r="A308" s="155">
        <v>602950</v>
      </c>
      <c r="B308" s="11">
        <f t="shared" si="1117"/>
        <v>630401240</v>
      </c>
      <c r="C308" s="11">
        <v>401240</v>
      </c>
      <c r="D308" s="140"/>
      <c r="E308" s="125" t="str">
        <f>IF(AA308="","Бюджетообразующее предприятие 62",AA308)</f>
        <v>Бюджетообразующее предприятие 62</v>
      </c>
      <c r="F308" s="157" t="s">
        <v>109</v>
      </c>
      <c r="G308" s="125" t="str">
        <f t="shared" ref="G308" si="1583">IF(AD308="","",AD308)</f>
        <v/>
      </c>
      <c r="H308" s="125" t="str">
        <f t="shared" ref="H308" si="1584">IF(AE308="","",AE308)</f>
        <v/>
      </c>
      <c r="I308" s="125" t="str">
        <f t="shared" ref="I308" si="1585">IF(AF308="","",AF308)</f>
        <v/>
      </c>
      <c r="J308" s="125" t="str">
        <f t="shared" ref="J308" si="1586">IF(AG308="","",AG308)</f>
        <v/>
      </c>
      <c r="K308" s="125" t="str">
        <f t="shared" ref="K308" si="1587">IF(AH308="","",AH308)</f>
        <v/>
      </c>
      <c r="L308" s="125" t="str">
        <f t="shared" ref="L308" si="1588">IF(AI308="","",AI308)</f>
        <v/>
      </c>
      <c r="M308" s="125"/>
      <c r="N308" s="125" t="str">
        <f t="shared" ref="N308" si="1589">IF(AK308="","",AK308)</f>
        <v/>
      </c>
      <c r="O308" s="125" t="str">
        <f t="shared" ref="O308" si="1590">IF(AL308="","",AL308)</f>
        <v/>
      </c>
      <c r="P308" s="125" t="str">
        <f t="shared" ref="P308" si="1591">IF(AM308="","",AM308)</f>
        <v/>
      </c>
      <c r="Q308" s="125"/>
      <c r="R308" s="125" t="str">
        <f t="shared" si="1143"/>
        <v/>
      </c>
      <c r="S308" s="125"/>
      <c r="T308" s="211"/>
      <c r="U308" s="169"/>
      <c r="AA308" s="177" t="s">
        <v>718</v>
      </c>
      <c r="AD308" s="125" t="s">
        <v>683</v>
      </c>
      <c r="AE308" s="125" t="s">
        <v>683</v>
      </c>
      <c r="AF308" s="125" t="s">
        <v>683</v>
      </c>
      <c r="AG308" s="125" t="s">
        <v>683</v>
      </c>
      <c r="AH308" s="125" t="s">
        <v>683</v>
      </c>
      <c r="AI308" s="125" t="s">
        <v>683</v>
      </c>
      <c r="AJ308" s="125"/>
      <c r="AK308" s="125" t="s">
        <v>683</v>
      </c>
      <c r="AL308" s="125" t="s">
        <v>683</v>
      </c>
      <c r="AM308" s="125" t="s">
        <v>683</v>
      </c>
      <c r="AN308" s="125"/>
      <c r="AO308" s="125" t="s">
        <v>683</v>
      </c>
    </row>
    <row r="309" spans="1:41" ht="18.75" hidden="1" outlineLevel="2">
      <c r="A309" s="155">
        <v>602960</v>
      </c>
      <c r="B309" s="11">
        <f t="shared" si="1117"/>
        <v>630401250</v>
      </c>
      <c r="C309" s="11">
        <v>401250</v>
      </c>
      <c r="D309" s="140"/>
      <c r="E309" s="55" t="s">
        <v>110</v>
      </c>
      <c r="F309" s="78" t="s">
        <v>613</v>
      </c>
      <c r="G309" s="107" t="s">
        <v>587</v>
      </c>
      <c r="H309" s="50">
        <f>IFERROR(IF(G308,H308/G308*100,0),0)</f>
        <v>0</v>
      </c>
      <c r="I309" s="50">
        <f t="shared" ref="I309" si="1592">IFERROR(IF(H308,I308/H308*100,0),0)</f>
        <v>0</v>
      </c>
      <c r="J309" s="50">
        <f t="shared" ref="J309" si="1593">IFERROR(IF(I308,J308/I308*100,0),0)</f>
        <v>0</v>
      </c>
      <c r="K309" s="50">
        <f t="shared" ref="K309" si="1594">IFERROR(IF(J308,K308/J308*100,0),0)</f>
        <v>0</v>
      </c>
      <c r="L309" s="50">
        <f t="shared" ref="L309" si="1595">IFERROR(IF(K308,L308/K308*100,0),0)</f>
        <v>0</v>
      </c>
      <c r="M309" s="50">
        <f t="shared" ref="M309" si="1596">IFERROR(IF(L308,M308/L308*100,0),0)</f>
        <v>0</v>
      </c>
      <c r="N309" s="107" t="s">
        <v>587</v>
      </c>
      <c r="O309" s="50">
        <f>IFERROR(IF(N308,O308/N308*100,0),0)</f>
        <v>0</v>
      </c>
      <c r="P309" s="50">
        <f t="shared" ref="P309" si="1597">IFERROR(IF(O308,P308/O308*100,0),0)</f>
        <v>0</v>
      </c>
      <c r="Q309" s="50">
        <f t="shared" ref="Q309:S309" si="1598">IFERROR(IF(P308,Q308/P308*100,0),0)</f>
        <v>0</v>
      </c>
      <c r="R309" s="192" t="str">
        <f t="shared" si="1143"/>
        <v/>
      </c>
      <c r="S309" s="50">
        <f t="shared" si="1598"/>
        <v>0</v>
      </c>
      <c r="T309" s="215"/>
      <c r="U309" s="169"/>
      <c r="AA309" s="177" t="s">
        <v>110</v>
      </c>
      <c r="AD309" s="107" t="s">
        <v>683</v>
      </c>
      <c r="AE309" s="50" t="s">
        <v>683</v>
      </c>
      <c r="AF309" s="50" t="s">
        <v>683</v>
      </c>
      <c r="AG309" s="50" t="s">
        <v>683</v>
      </c>
      <c r="AH309" s="50" t="s">
        <v>683</v>
      </c>
      <c r="AI309" s="50" t="s">
        <v>683</v>
      </c>
      <c r="AJ309" s="50"/>
      <c r="AK309" s="107" t="s">
        <v>683</v>
      </c>
      <c r="AL309" s="50" t="s">
        <v>683</v>
      </c>
      <c r="AM309" s="50" t="s">
        <v>683</v>
      </c>
      <c r="AN309" s="50"/>
      <c r="AO309" s="192" t="s">
        <v>683</v>
      </c>
    </row>
    <row r="310" spans="1:41" ht="18.75" hidden="1" outlineLevel="2">
      <c r="A310" s="155">
        <v>602970</v>
      </c>
      <c r="B310" s="11">
        <f t="shared" si="1117"/>
        <v>630401260</v>
      </c>
      <c r="C310" s="11">
        <v>401260</v>
      </c>
      <c r="D310" s="140"/>
      <c r="E310" s="125" t="str">
        <f>IF(AA310="","Бюджетообразующее предприятие 63",AA310)</f>
        <v>Бюджетообразующее предприятие 63</v>
      </c>
      <c r="F310" s="157" t="s">
        <v>109</v>
      </c>
      <c r="G310" s="125" t="str">
        <f t="shared" ref="G310" si="1599">IF(AD310="","",AD310)</f>
        <v/>
      </c>
      <c r="H310" s="125" t="str">
        <f t="shared" ref="H310" si="1600">IF(AE310="","",AE310)</f>
        <v/>
      </c>
      <c r="I310" s="125" t="str">
        <f t="shared" ref="I310" si="1601">IF(AF310="","",AF310)</f>
        <v/>
      </c>
      <c r="J310" s="125" t="str">
        <f t="shared" ref="J310" si="1602">IF(AG310="","",AG310)</f>
        <v/>
      </c>
      <c r="K310" s="125" t="str">
        <f t="shared" ref="K310" si="1603">IF(AH310="","",AH310)</f>
        <v/>
      </c>
      <c r="L310" s="125" t="str">
        <f t="shared" ref="L310" si="1604">IF(AI310="","",AI310)</f>
        <v/>
      </c>
      <c r="M310" s="125"/>
      <c r="N310" s="125" t="str">
        <f t="shared" ref="N310" si="1605">IF(AK310="","",AK310)</f>
        <v/>
      </c>
      <c r="O310" s="125" t="str">
        <f t="shared" ref="O310" si="1606">IF(AL310="","",AL310)</f>
        <v/>
      </c>
      <c r="P310" s="125" t="str">
        <f t="shared" ref="P310" si="1607">IF(AM310="","",AM310)</f>
        <v/>
      </c>
      <c r="Q310" s="125"/>
      <c r="R310" s="125" t="str">
        <f t="shared" si="1143"/>
        <v/>
      </c>
      <c r="S310" s="125"/>
      <c r="T310" s="211"/>
      <c r="U310" s="169"/>
      <c r="AA310" s="177" t="s">
        <v>719</v>
      </c>
      <c r="AD310" s="125" t="s">
        <v>683</v>
      </c>
      <c r="AE310" s="125" t="s">
        <v>683</v>
      </c>
      <c r="AF310" s="125" t="s">
        <v>683</v>
      </c>
      <c r="AG310" s="125" t="s">
        <v>683</v>
      </c>
      <c r="AH310" s="125" t="s">
        <v>683</v>
      </c>
      <c r="AI310" s="125" t="s">
        <v>683</v>
      </c>
      <c r="AJ310" s="125"/>
      <c r="AK310" s="125" t="s">
        <v>683</v>
      </c>
      <c r="AL310" s="125" t="s">
        <v>683</v>
      </c>
      <c r="AM310" s="125" t="s">
        <v>683</v>
      </c>
      <c r="AN310" s="125"/>
      <c r="AO310" s="125" t="s">
        <v>683</v>
      </c>
    </row>
    <row r="311" spans="1:41" ht="18.75" hidden="1" outlineLevel="2">
      <c r="A311" s="155">
        <v>602980</v>
      </c>
      <c r="B311" s="11">
        <f t="shared" si="1117"/>
        <v>630401270</v>
      </c>
      <c r="C311" s="11">
        <v>401270</v>
      </c>
      <c r="D311" s="140"/>
      <c r="E311" s="55" t="s">
        <v>110</v>
      </c>
      <c r="F311" s="78" t="s">
        <v>613</v>
      </c>
      <c r="G311" s="107" t="s">
        <v>587</v>
      </c>
      <c r="H311" s="50">
        <f>IFERROR(IF(G310,H310/G310*100,0),0)</f>
        <v>0</v>
      </c>
      <c r="I311" s="50">
        <f t="shared" ref="I311" si="1608">IFERROR(IF(H310,I310/H310*100,0),0)</f>
        <v>0</v>
      </c>
      <c r="J311" s="50">
        <f t="shared" ref="J311" si="1609">IFERROR(IF(I310,J310/I310*100,0),0)</f>
        <v>0</v>
      </c>
      <c r="K311" s="50">
        <f t="shared" ref="K311" si="1610">IFERROR(IF(J310,K310/J310*100,0),0)</f>
        <v>0</v>
      </c>
      <c r="L311" s="50">
        <f t="shared" ref="L311" si="1611">IFERROR(IF(K310,L310/K310*100,0),0)</f>
        <v>0</v>
      </c>
      <c r="M311" s="50">
        <f t="shared" ref="M311" si="1612">IFERROR(IF(L310,M310/L310*100,0),0)</f>
        <v>0</v>
      </c>
      <c r="N311" s="107" t="s">
        <v>587</v>
      </c>
      <c r="O311" s="50">
        <f>IFERROR(IF(N310,O310/N310*100,0),0)</f>
        <v>0</v>
      </c>
      <c r="P311" s="50">
        <f t="shared" ref="P311" si="1613">IFERROR(IF(O310,P310/O310*100,0),0)</f>
        <v>0</v>
      </c>
      <c r="Q311" s="50">
        <f t="shared" ref="Q311:S311" si="1614">IFERROR(IF(P310,Q310/P310*100,0),0)</f>
        <v>0</v>
      </c>
      <c r="R311" s="192" t="str">
        <f t="shared" si="1143"/>
        <v/>
      </c>
      <c r="S311" s="50">
        <f t="shared" si="1614"/>
        <v>0</v>
      </c>
      <c r="T311" s="215"/>
      <c r="U311" s="169"/>
      <c r="AA311" s="177" t="s">
        <v>110</v>
      </c>
      <c r="AD311" s="107" t="s">
        <v>683</v>
      </c>
      <c r="AE311" s="50" t="s">
        <v>683</v>
      </c>
      <c r="AF311" s="50" t="s">
        <v>683</v>
      </c>
      <c r="AG311" s="50" t="s">
        <v>683</v>
      </c>
      <c r="AH311" s="50" t="s">
        <v>683</v>
      </c>
      <c r="AI311" s="50" t="s">
        <v>683</v>
      </c>
      <c r="AJ311" s="50"/>
      <c r="AK311" s="107" t="s">
        <v>683</v>
      </c>
      <c r="AL311" s="50" t="s">
        <v>683</v>
      </c>
      <c r="AM311" s="50" t="s">
        <v>683</v>
      </c>
      <c r="AN311" s="50"/>
      <c r="AO311" s="192" t="s">
        <v>683</v>
      </c>
    </row>
    <row r="312" spans="1:41" ht="18.75" hidden="1" outlineLevel="2">
      <c r="A312" s="155">
        <v>602990</v>
      </c>
      <c r="B312" s="11">
        <f t="shared" si="1117"/>
        <v>630401280</v>
      </c>
      <c r="C312" s="11">
        <v>401280</v>
      </c>
      <c r="D312" s="140"/>
      <c r="E312" s="125" t="str">
        <f>IF(AA312="","Бюджетообразующее предприятие 64",AA312)</f>
        <v>Бюджетообразующее предприятие 64</v>
      </c>
      <c r="F312" s="157" t="s">
        <v>109</v>
      </c>
      <c r="G312" s="125" t="str">
        <f t="shared" ref="G312" si="1615">IF(AD312="","",AD312)</f>
        <v/>
      </c>
      <c r="H312" s="125" t="str">
        <f t="shared" ref="H312" si="1616">IF(AE312="","",AE312)</f>
        <v/>
      </c>
      <c r="I312" s="125" t="str">
        <f t="shared" ref="I312" si="1617">IF(AF312="","",AF312)</f>
        <v/>
      </c>
      <c r="J312" s="125" t="str">
        <f t="shared" ref="J312" si="1618">IF(AG312="","",AG312)</f>
        <v/>
      </c>
      <c r="K312" s="125" t="str">
        <f t="shared" ref="K312" si="1619">IF(AH312="","",AH312)</f>
        <v/>
      </c>
      <c r="L312" s="125" t="str">
        <f t="shared" ref="L312" si="1620">IF(AI312="","",AI312)</f>
        <v/>
      </c>
      <c r="M312" s="125"/>
      <c r="N312" s="125" t="str">
        <f t="shared" ref="N312" si="1621">IF(AK312="","",AK312)</f>
        <v/>
      </c>
      <c r="O312" s="125" t="str">
        <f t="shared" ref="O312" si="1622">IF(AL312="","",AL312)</f>
        <v/>
      </c>
      <c r="P312" s="125" t="str">
        <f t="shared" ref="P312" si="1623">IF(AM312="","",AM312)</f>
        <v/>
      </c>
      <c r="Q312" s="125"/>
      <c r="R312" s="125" t="str">
        <f t="shared" si="1143"/>
        <v/>
      </c>
      <c r="S312" s="125"/>
      <c r="T312" s="211"/>
      <c r="U312" s="169"/>
      <c r="AA312" s="177" t="s">
        <v>720</v>
      </c>
      <c r="AD312" s="125" t="s">
        <v>683</v>
      </c>
      <c r="AE312" s="125" t="s">
        <v>683</v>
      </c>
      <c r="AF312" s="125" t="s">
        <v>683</v>
      </c>
      <c r="AG312" s="125" t="s">
        <v>683</v>
      </c>
      <c r="AH312" s="125" t="s">
        <v>683</v>
      </c>
      <c r="AI312" s="125" t="s">
        <v>683</v>
      </c>
      <c r="AJ312" s="125"/>
      <c r="AK312" s="125" t="s">
        <v>683</v>
      </c>
      <c r="AL312" s="125" t="s">
        <v>683</v>
      </c>
      <c r="AM312" s="125" t="s">
        <v>683</v>
      </c>
      <c r="AN312" s="125"/>
      <c r="AO312" s="125" t="s">
        <v>683</v>
      </c>
    </row>
    <row r="313" spans="1:41" ht="18.75" hidden="1" outlineLevel="2">
      <c r="A313" s="155">
        <v>603000</v>
      </c>
      <c r="B313" s="11">
        <f t="shared" si="1117"/>
        <v>630401290</v>
      </c>
      <c r="C313" s="11">
        <v>401290</v>
      </c>
      <c r="D313" s="140"/>
      <c r="E313" s="55" t="s">
        <v>110</v>
      </c>
      <c r="F313" s="78" t="s">
        <v>613</v>
      </c>
      <c r="G313" s="107" t="s">
        <v>587</v>
      </c>
      <c r="H313" s="50">
        <f>IFERROR(IF(G312,H312/G312*100,0),0)</f>
        <v>0</v>
      </c>
      <c r="I313" s="50">
        <f t="shared" ref="I313" si="1624">IFERROR(IF(H312,I312/H312*100,0),0)</f>
        <v>0</v>
      </c>
      <c r="J313" s="50">
        <f t="shared" ref="J313" si="1625">IFERROR(IF(I312,J312/I312*100,0),0)</f>
        <v>0</v>
      </c>
      <c r="K313" s="50">
        <f t="shared" ref="K313" si="1626">IFERROR(IF(J312,K312/J312*100,0),0)</f>
        <v>0</v>
      </c>
      <c r="L313" s="50">
        <f t="shared" ref="L313" si="1627">IFERROR(IF(K312,L312/K312*100,0),0)</f>
        <v>0</v>
      </c>
      <c r="M313" s="50">
        <f t="shared" ref="M313" si="1628">IFERROR(IF(L312,M312/L312*100,0),0)</f>
        <v>0</v>
      </c>
      <c r="N313" s="107" t="s">
        <v>587</v>
      </c>
      <c r="O313" s="50">
        <f>IFERROR(IF(N312,O312/N312*100,0),0)</f>
        <v>0</v>
      </c>
      <c r="P313" s="50">
        <f t="shared" ref="P313" si="1629">IFERROR(IF(O312,P312/O312*100,0),0)</f>
        <v>0</v>
      </c>
      <c r="Q313" s="50">
        <f t="shared" ref="Q313:S313" si="1630">IFERROR(IF(P312,Q312/P312*100,0),0)</f>
        <v>0</v>
      </c>
      <c r="R313" s="192" t="str">
        <f t="shared" si="1143"/>
        <v/>
      </c>
      <c r="S313" s="50">
        <f t="shared" si="1630"/>
        <v>0</v>
      </c>
      <c r="T313" s="215"/>
      <c r="U313" s="169"/>
      <c r="AA313" s="177" t="s">
        <v>110</v>
      </c>
      <c r="AD313" s="107" t="s">
        <v>683</v>
      </c>
      <c r="AE313" s="50" t="s">
        <v>683</v>
      </c>
      <c r="AF313" s="50" t="s">
        <v>683</v>
      </c>
      <c r="AG313" s="50" t="s">
        <v>683</v>
      </c>
      <c r="AH313" s="50" t="s">
        <v>683</v>
      </c>
      <c r="AI313" s="50" t="s">
        <v>683</v>
      </c>
      <c r="AJ313" s="50"/>
      <c r="AK313" s="107" t="s">
        <v>683</v>
      </c>
      <c r="AL313" s="50" t="s">
        <v>683</v>
      </c>
      <c r="AM313" s="50" t="s">
        <v>683</v>
      </c>
      <c r="AN313" s="50"/>
      <c r="AO313" s="192" t="s">
        <v>683</v>
      </c>
    </row>
    <row r="314" spans="1:41" ht="18.75" hidden="1" outlineLevel="2">
      <c r="A314" s="155">
        <v>603010</v>
      </c>
      <c r="B314" s="11">
        <f t="shared" ref="B314:B379" si="1631">VALUE(CONCATENATE($A$2,$C$4,C314))</f>
        <v>630401300</v>
      </c>
      <c r="C314" s="11">
        <v>401300</v>
      </c>
      <c r="D314" s="140"/>
      <c r="E314" s="125" t="str">
        <f>IF(AA314="","Бюджетообразующее предприятие 65",AA314)</f>
        <v>Бюджетообразующее предприятие 65</v>
      </c>
      <c r="F314" s="157" t="s">
        <v>109</v>
      </c>
      <c r="G314" s="125" t="str">
        <f t="shared" ref="G314" si="1632">IF(AD314="","",AD314)</f>
        <v/>
      </c>
      <c r="H314" s="125" t="str">
        <f t="shared" ref="H314" si="1633">IF(AE314="","",AE314)</f>
        <v/>
      </c>
      <c r="I314" s="125" t="str">
        <f t="shared" ref="I314" si="1634">IF(AF314="","",AF314)</f>
        <v/>
      </c>
      <c r="J314" s="125" t="str">
        <f t="shared" ref="J314" si="1635">IF(AG314="","",AG314)</f>
        <v/>
      </c>
      <c r="K314" s="125" t="str">
        <f t="shared" ref="K314" si="1636">IF(AH314="","",AH314)</f>
        <v/>
      </c>
      <c r="L314" s="125" t="str">
        <f t="shared" ref="L314" si="1637">IF(AI314="","",AI314)</f>
        <v/>
      </c>
      <c r="M314" s="125"/>
      <c r="N314" s="125" t="str">
        <f t="shared" ref="N314" si="1638">IF(AK314="","",AK314)</f>
        <v/>
      </c>
      <c r="O314" s="125" t="str">
        <f t="shared" ref="O314" si="1639">IF(AL314="","",AL314)</f>
        <v/>
      </c>
      <c r="P314" s="125" t="str">
        <f t="shared" ref="P314" si="1640">IF(AM314="","",AM314)</f>
        <v/>
      </c>
      <c r="Q314" s="125"/>
      <c r="R314" s="125" t="str">
        <f t="shared" si="1143"/>
        <v/>
      </c>
      <c r="S314" s="125"/>
      <c r="T314" s="211"/>
      <c r="U314" s="169"/>
      <c r="AA314" s="177" t="s">
        <v>721</v>
      </c>
      <c r="AD314" s="125" t="s">
        <v>683</v>
      </c>
      <c r="AE314" s="125" t="s">
        <v>683</v>
      </c>
      <c r="AF314" s="125" t="s">
        <v>683</v>
      </c>
      <c r="AG314" s="125" t="s">
        <v>683</v>
      </c>
      <c r="AH314" s="125" t="s">
        <v>683</v>
      </c>
      <c r="AI314" s="125" t="s">
        <v>683</v>
      </c>
      <c r="AJ314" s="125"/>
      <c r="AK314" s="125" t="s">
        <v>683</v>
      </c>
      <c r="AL314" s="125" t="s">
        <v>683</v>
      </c>
      <c r="AM314" s="125" t="s">
        <v>683</v>
      </c>
      <c r="AN314" s="125"/>
      <c r="AO314" s="125" t="s">
        <v>683</v>
      </c>
    </row>
    <row r="315" spans="1:41" ht="18.75" hidden="1" outlineLevel="2">
      <c r="A315" s="155">
        <v>603020</v>
      </c>
      <c r="B315" s="11">
        <f t="shared" si="1631"/>
        <v>630401310</v>
      </c>
      <c r="C315" s="11">
        <v>401310</v>
      </c>
      <c r="D315" s="140"/>
      <c r="E315" s="55" t="s">
        <v>110</v>
      </c>
      <c r="F315" s="78" t="s">
        <v>613</v>
      </c>
      <c r="G315" s="107" t="s">
        <v>587</v>
      </c>
      <c r="H315" s="50">
        <f>IFERROR(IF(G314,H314/G314*100,0),0)</f>
        <v>0</v>
      </c>
      <c r="I315" s="50">
        <f t="shared" ref="I315" si="1641">IFERROR(IF(H314,I314/H314*100,0),0)</f>
        <v>0</v>
      </c>
      <c r="J315" s="50">
        <f t="shared" ref="J315" si="1642">IFERROR(IF(I314,J314/I314*100,0),0)</f>
        <v>0</v>
      </c>
      <c r="K315" s="50">
        <f t="shared" ref="K315" si="1643">IFERROR(IF(J314,K314/J314*100,0),0)</f>
        <v>0</v>
      </c>
      <c r="L315" s="50">
        <f t="shared" ref="L315" si="1644">IFERROR(IF(K314,L314/K314*100,0),0)</f>
        <v>0</v>
      </c>
      <c r="M315" s="50">
        <f t="shared" ref="M315" si="1645">IFERROR(IF(L314,M314/L314*100,0),0)</f>
        <v>0</v>
      </c>
      <c r="N315" s="107" t="s">
        <v>587</v>
      </c>
      <c r="O315" s="50">
        <f>IFERROR(IF(N314,O314/N314*100,0),0)</f>
        <v>0</v>
      </c>
      <c r="P315" s="50">
        <f t="shared" ref="P315" si="1646">IFERROR(IF(O314,P314/O314*100,0),0)</f>
        <v>0</v>
      </c>
      <c r="Q315" s="50">
        <f t="shared" ref="Q315:S315" si="1647">IFERROR(IF(P314,Q314/P314*100,0),0)</f>
        <v>0</v>
      </c>
      <c r="R315" s="192" t="str">
        <f t="shared" si="1143"/>
        <v/>
      </c>
      <c r="S315" s="50">
        <f t="shared" si="1647"/>
        <v>0</v>
      </c>
      <c r="T315" s="215"/>
      <c r="U315" s="169"/>
      <c r="AA315" s="177" t="s">
        <v>110</v>
      </c>
      <c r="AD315" s="107" t="s">
        <v>683</v>
      </c>
      <c r="AE315" s="50" t="s">
        <v>683</v>
      </c>
      <c r="AF315" s="50" t="s">
        <v>683</v>
      </c>
      <c r="AG315" s="50" t="s">
        <v>683</v>
      </c>
      <c r="AH315" s="50" t="s">
        <v>683</v>
      </c>
      <c r="AI315" s="50" t="s">
        <v>683</v>
      </c>
      <c r="AJ315" s="50"/>
      <c r="AK315" s="107" t="s">
        <v>683</v>
      </c>
      <c r="AL315" s="50" t="s">
        <v>683</v>
      </c>
      <c r="AM315" s="50" t="s">
        <v>683</v>
      </c>
      <c r="AN315" s="50"/>
      <c r="AO315" s="192" t="s">
        <v>683</v>
      </c>
    </row>
    <row r="316" spans="1:41" ht="18.75" hidden="1" outlineLevel="2">
      <c r="A316" s="155">
        <v>603030</v>
      </c>
      <c r="B316" s="11">
        <f t="shared" si="1631"/>
        <v>630401320</v>
      </c>
      <c r="C316" s="11">
        <v>401320</v>
      </c>
      <c r="D316" s="140"/>
      <c r="E316" s="125" t="str">
        <f>IF(AA316="","Бюджетообразующее предприятие 66",AA316)</f>
        <v>Бюджетообразующее предприятие 66</v>
      </c>
      <c r="F316" s="157" t="s">
        <v>109</v>
      </c>
      <c r="G316" s="125" t="str">
        <f t="shared" ref="G316" si="1648">IF(AD316="","",AD316)</f>
        <v/>
      </c>
      <c r="H316" s="125" t="str">
        <f t="shared" ref="H316" si="1649">IF(AE316="","",AE316)</f>
        <v/>
      </c>
      <c r="I316" s="125" t="str">
        <f t="shared" ref="I316" si="1650">IF(AF316="","",AF316)</f>
        <v/>
      </c>
      <c r="J316" s="125" t="str">
        <f t="shared" ref="J316" si="1651">IF(AG316="","",AG316)</f>
        <v/>
      </c>
      <c r="K316" s="125" t="str">
        <f t="shared" ref="K316" si="1652">IF(AH316="","",AH316)</f>
        <v/>
      </c>
      <c r="L316" s="125" t="str">
        <f t="shared" ref="L316" si="1653">IF(AI316="","",AI316)</f>
        <v/>
      </c>
      <c r="M316" s="125"/>
      <c r="N316" s="125" t="str">
        <f t="shared" ref="N316" si="1654">IF(AK316="","",AK316)</f>
        <v/>
      </c>
      <c r="O316" s="125" t="str">
        <f t="shared" ref="O316" si="1655">IF(AL316="","",AL316)</f>
        <v/>
      </c>
      <c r="P316" s="125" t="str">
        <f t="shared" ref="P316" si="1656">IF(AM316="","",AM316)</f>
        <v/>
      </c>
      <c r="Q316" s="125"/>
      <c r="R316" s="125" t="str">
        <f t="shared" ref="R316:R379" si="1657">IF(AO316="","",AO316)</f>
        <v/>
      </c>
      <c r="S316" s="125"/>
      <c r="T316" s="211"/>
      <c r="U316" s="169"/>
      <c r="AA316" s="177" t="s">
        <v>722</v>
      </c>
      <c r="AD316" s="125" t="s">
        <v>683</v>
      </c>
      <c r="AE316" s="125" t="s">
        <v>683</v>
      </c>
      <c r="AF316" s="125" t="s">
        <v>683</v>
      </c>
      <c r="AG316" s="125" t="s">
        <v>683</v>
      </c>
      <c r="AH316" s="125" t="s">
        <v>683</v>
      </c>
      <c r="AI316" s="125" t="s">
        <v>683</v>
      </c>
      <c r="AJ316" s="125"/>
      <c r="AK316" s="125" t="s">
        <v>683</v>
      </c>
      <c r="AL316" s="125" t="s">
        <v>683</v>
      </c>
      <c r="AM316" s="125" t="s">
        <v>683</v>
      </c>
      <c r="AN316" s="125"/>
      <c r="AO316" s="125" t="s">
        <v>683</v>
      </c>
    </row>
    <row r="317" spans="1:41" ht="18.75" hidden="1" outlineLevel="2">
      <c r="A317" s="155">
        <v>603040</v>
      </c>
      <c r="B317" s="11">
        <f t="shared" si="1631"/>
        <v>630401330</v>
      </c>
      <c r="C317" s="11">
        <v>401330</v>
      </c>
      <c r="D317" s="140"/>
      <c r="E317" s="55" t="s">
        <v>110</v>
      </c>
      <c r="F317" s="78" t="s">
        <v>613</v>
      </c>
      <c r="G317" s="107" t="s">
        <v>587</v>
      </c>
      <c r="H317" s="50">
        <f>IFERROR(IF(G316,H316/G316*100,0),0)</f>
        <v>0</v>
      </c>
      <c r="I317" s="50">
        <f t="shared" ref="I317" si="1658">IFERROR(IF(H316,I316/H316*100,0),0)</f>
        <v>0</v>
      </c>
      <c r="J317" s="50">
        <f t="shared" ref="J317" si="1659">IFERROR(IF(I316,J316/I316*100,0),0)</f>
        <v>0</v>
      </c>
      <c r="K317" s="50">
        <f t="shared" ref="K317" si="1660">IFERROR(IF(J316,K316/J316*100,0),0)</f>
        <v>0</v>
      </c>
      <c r="L317" s="50">
        <f t="shared" ref="L317" si="1661">IFERROR(IF(K316,L316/K316*100,0),0)</f>
        <v>0</v>
      </c>
      <c r="M317" s="50">
        <f t="shared" ref="M317" si="1662">IFERROR(IF(L316,M316/L316*100,0),0)</f>
        <v>0</v>
      </c>
      <c r="N317" s="107" t="s">
        <v>587</v>
      </c>
      <c r="O317" s="50">
        <f>IFERROR(IF(N316,O316/N316*100,0),0)</f>
        <v>0</v>
      </c>
      <c r="P317" s="50">
        <f t="shared" ref="P317" si="1663">IFERROR(IF(O316,P316/O316*100,0),0)</f>
        <v>0</v>
      </c>
      <c r="Q317" s="50">
        <f t="shared" ref="Q317:S317" si="1664">IFERROR(IF(P316,Q316/P316*100,0),0)</f>
        <v>0</v>
      </c>
      <c r="R317" s="192" t="str">
        <f t="shared" si="1657"/>
        <v/>
      </c>
      <c r="S317" s="50">
        <f t="shared" si="1664"/>
        <v>0</v>
      </c>
      <c r="T317" s="215"/>
      <c r="U317" s="169"/>
      <c r="AA317" s="177" t="s">
        <v>110</v>
      </c>
      <c r="AD317" s="107" t="s">
        <v>683</v>
      </c>
      <c r="AE317" s="50" t="s">
        <v>683</v>
      </c>
      <c r="AF317" s="50" t="s">
        <v>683</v>
      </c>
      <c r="AG317" s="50" t="s">
        <v>683</v>
      </c>
      <c r="AH317" s="50" t="s">
        <v>683</v>
      </c>
      <c r="AI317" s="50" t="s">
        <v>683</v>
      </c>
      <c r="AJ317" s="50"/>
      <c r="AK317" s="107" t="s">
        <v>683</v>
      </c>
      <c r="AL317" s="50" t="s">
        <v>683</v>
      </c>
      <c r="AM317" s="50" t="s">
        <v>683</v>
      </c>
      <c r="AN317" s="50"/>
      <c r="AO317" s="192" t="s">
        <v>683</v>
      </c>
    </row>
    <row r="318" spans="1:41" ht="18.75" hidden="1" outlineLevel="2">
      <c r="A318" s="155">
        <v>603050</v>
      </c>
      <c r="B318" s="11">
        <f t="shared" si="1631"/>
        <v>630401340</v>
      </c>
      <c r="C318" s="11">
        <v>401340</v>
      </c>
      <c r="D318" s="140"/>
      <c r="E318" s="125" t="str">
        <f>IF(AA318="","Бюджетообразующее предприятие 67",AA318)</f>
        <v>Бюджетообразующее предприятие 67</v>
      </c>
      <c r="F318" s="157" t="s">
        <v>109</v>
      </c>
      <c r="G318" s="125" t="str">
        <f t="shared" ref="G318" si="1665">IF(AD318="","",AD318)</f>
        <v/>
      </c>
      <c r="H318" s="125" t="str">
        <f t="shared" ref="H318" si="1666">IF(AE318="","",AE318)</f>
        <v/>
      </c>
      <c r="I318" s="125" t="str">
        <f t="shared" ref="I318" si="1667">IF(AF318="","",AF318)</f>
        <v/>
      </c>
      <c r="J318" s="125" t="str">
        <f t="shared" ref="J318" si="1668">IF(AG318="","",AG318)</f>
        <v/>
      </c>
      <c r="K318" s="125" t="str">
        <f t="shared" ref="K318" si="1669">IF(AH318="","",AH318)</f>
        <v/>
      </c>
      <c r="L318" s="125" t="str">
        <f t="shared" ref="L318" si="1670">IF(AI318="","",AI318)</f>
        <v/>
      </c>
      <c r="M318" s="125"/>
      <c r="N318" s="125" t="str">
        <f t="shared" ref="N318" si="1671">IF(AK318="","",AK318)</f>
        <v/>
      </c>
      <c r="O318" s="125" t="str">
        <f t="shared" ref="O318" si="1672">IF(AL318="","",AL318)</f>
        <v/>
      </c>
      <c r="P318" s="125" t="str">
        <f t="shared" ref="P318" si="1673">IF(AM318="","",AM318)</f>
        <v/>
      </c>
      <c r="Q318" s="125"/>
      <c r="R318" s="125" t="str">
        <f t="shared" si="1657"/>
        <v/>
      </c>
      <c r="S318" s="125"/>
      <c r="T318" s="211"/>
      <c r="U318" s="169"/>
      <c r="AA318" s="177" t="s">
        <v>723</v>
      </c>
      <c r="AD318" s="125" t="s">
        <v>683</v>
      </c>
      <c r="AE318" s="125" t="s">
        <v>683</v>
      </c>
      <c r="AF318" s="125" t="s">
        <v>683</v>
      </c>
      <c r="AG318" s="125" t="s">
        <v>683</v>
      </c>
      <c r="AH318" s="125" t="s">
        <v>683</v>
      </c>
      <c r="AI318" s="125" t="s">
        <v>683</v>
      </c>
      <c r="AJ318" s="125"/>
      <c r="AK318" s="125" t="s">
        <v>683</v>
      </c>
      <c r="AL318" s="125" t="s">
        <v>683</v>
      </c>
      <c r="AM318" s="125" t="s">
        <v>683</v>
      </c>
      <c r="AN318" s="125"/>
      <c r="AO318" s="125" t="s">
        <v>683</v>
      </c>
    </row>
    <row r="319" spans="1:41" ht="18.75" hidden="1" outlineLevel="2">
      <c r="A319" s="155">
        <v>603060</v>
      </c>
      <c r="B319" s="11">
        <f t="shared" si="1631"/>
        <v>630401350</v>
      </c>
      <c r="C319" s="11">
        <v>401350</v>
      </c>
      <c r="D319" s="140"/>
      <c r="E319" s="55" t="s">
        <v>110</v>
      </c>
      <c r="F319" s="78" t="s">
        <v>613</v>
      </c>
      <c r="G319" s="107" t="s">
        <v>587</v>
      </c>
      <c r="H319" s="50">
        <f>IFERROR(IF(G318,H318/G318*100,0),0)</f>
        <v>0</v>
      </c>
      <c r="I319" s="50">
        <f t="shared" ref="I319" si="1674">IFERROR(IF(H318,I318/H318*100,0),0)</f>
        <v>0</v>
      </c>
      <c r="J319" s="50">
        <f t="shared" ref="J319" si="1675">IFERROR(IF(I318,J318/I318*100,0),0)</f>
        <v>0</v>
      </c>
      <c r="K319" s="50">
        <f t="shared" ref="K319" si="1676">IFERROR(IF(J318,K318/J318*100,0),0)</f>
        <v>0</v>
      </c>
      <c r="L319" s="50">
        <f t="shared" ref="L319" si="1677">IFERROR(IF(K318,L318/K318*100,0),0)</f>
        <v>0</v>
      </c>
      <c r="M319" s="50">
        <f t="shared" ref="M319" si="1678">IFERROR(IF(L318,M318/L318*100,0),0)</f>
        <v>0</v>
      </c>
      <c r="N319" s="107" t="s">
        <v>587</v>
      </c>
      <c r="O319" s="50">
        <f>IFERROR(IF(N318,O318/N318*100,0),0)</f>
        <v>0</v>
      </c>
      <c r="P319" s="50">
        <f t="shared" ref="P319" si="1679">IFERROR(IF(O318,P318/O318*100,0),0)</f>
        <v>0</v>
      </c>
      <c r="Q319" s="50">
        <f t="shared" ref="Q319:S319" si="1680">IFERROR(IF(P318,Q318/P318*100,0),0)</f>
        <v>0</v>
      </c>
      <c r="R319" s="192" t="str">
        <f t="shared" si="1657"/>
        <v/>
      </c>
      <c r="S319" s="50">
        <f t="shared" si="1680"/>
        <v>0</v>
      </c>
      <c r="T319" s="215"/>
      <c r="U319" s="169"/>
      <c r="AA319" s="177" t="s">
        <v>110</v>
      </c>
      <c r="AD319" s="107" t="s">
        <v>683</v>
      </c>
      <c r="AE319" s="50" t="s">
        <v>683</v>
      </c>
      <c r="AF319" s="50" t="s">
        <v>683</v>
      </c>
      <c r="AG319" s="50" t="s">
        <v>683</v>
      </c>
      <c r="AH319" s="50" t="s">
        <v>683</v>
      </c>
      <c r="AI319" s="50" t="s">
        <v>683</v>
      </c>
      <c r="AJ319" s="50"/>
      <c r="AK319" s="107" t="s">
        <v>683</v>
      </c>
      <c r="AL319" s="50" t="s">
        <v>683</v>
      </c>
      <c r="AM319" s="50" t="s">
        <v>683</v>
      </c>
      <c r="AN319" s="50"/>
      <c r="AO319" s="192" t="s">
        <v>683</v>
      </c>
    </row>
    <row r="320" spans="1:41" ht="18.75" hidden="1" outlineLevel="2">
      <c r="A320" s="155">
        <v>603070</v>
      </c>
      <c r="B320" s="11">
        <f t="shared" si="1631"/>
        <v>630401360</v>
      </c>
      <c r="C320" s="11">
        <v>401360</v>
      </c>
      <c r="D320" s="140"/>
      <c r="E320" s="125" t="str">
        <f>IF(AA320="","Бюджетообразующее предприятие 68",AA320)</f>
        <v>Бюджетообразующее предприятие 68</v>
      </c>
      <c r="F320" s="157" t="s">
        <v>109</v>
      </c>
      <c r="G320" s="125" t="str">
        <f t="shared" ref="G320" si="1681">IF(AD320="","",AD320)</f>
        <v/>
      </c>
      <c r="H320" s="125" t="str">
        <f t="shared" ref="H320" si="1682">IF(AE320="","",AE320)</f>
        <v/>
      </c>
      <c r="I320" s="125" t="str">
        <f t="shared" ref="I320" si="1683">IF(AF320="","",AF320)</f>
        <v/>
      </c>
      <c r="J320" s="125" t="str">
        <f t="shared" ref="J320" si="1684">IF(AG320="","",AG320)</f>
        <v/>
      </c>
      <c r="K320" s="125" t="str">
        <f t="shared" ref="K320" si="1685">IF(AH320="","",AH320)</f>
        <v/>
      </c>
      <c r="L320" s="125" t="str">
        <f t="shared" ref="L320" si="1686">IF(AI320="","",AI320)</f>
        <v/>
      </c>
      <c r="M320" s="125"/>
      <c r="N320" s="125" t="str">
        <f t="shared" ref="N320" si="1687">IF(AK320="","",AK320)</f>
        <v/>
      </c>
      <c r="O320" s="125" t="str">
        <f t="shared" ref="O320" si="1688">IF(AL320="","",AL320)</f>
        <v/>
      </c>
      <c r="P320" s="125" t="str">
        <f t="shared" ref="P320" si="1689">IF(AM320="","",AM320)</f>
        <v/>
      </c>
      <c r="Q320" s="125"/>
      <c r="R320" s="125" t="str">
        <f t="shared" si="1657"/>
        <v/>
      </c>
      <c r="S320" s="125"/>
      <c r="T320" s="211"/>
      <c r="U320" s="169"/>
      <c r="AA320" s="177" t="s">
        <v>724</v>
      </c>
      <c r="AD320" s="125" t="s">
        <v>683</v>
      </c>
      <c r="AE320" s="125" t="s">
        <v>683</v>
      </c>
      <c r="AF320" s="125" t="s">
        <v>683</v>
      </c>
      <c r="AG320" s="125" t="s">
        <v>683</v>
      </c>
      <c r="AH320" s="125" t="s">
        <v>683</v>
      </c>
      <c r="AI320" s="125" t="s">
        <v>683</v>
      </c>
      <c r="AJ320" s="125"/>
      <c r="AK320" s="125" t="s">
        <v>683</v>
      </c>
      <c r="AL320" s="125" t="s">
        <v>683</v>
      </c>
      <c r="AM320" s="125" t="s">
        <v>683</v>
      </c>
      <c r="AN320" s="125"/>
      <c r="AO320" s="125" t="s">
        <v>683</v>
      </c>
    </row>
    <row r="321" spans="1:41" ht="18.75" hidden="1" outlineLevel="2">
      <c r="A321" s="155">
        <v>603080</v>
      </c>
      <c r="B321" s="11">
        <f t="shared" si="1631"/>
        <v>630401370</v>
      </c>
      <c r="C321" s="11">
        <v>401370</v>
      </c>
      <c r="D321" s="140"/>
      <c r="E321" s="55" t="s">
        <v>110</v>
      </c>
      <c r="F321" s="78" t="s">
        <v>613</v>
      </c>
      <c r="G321" s="107" t="s">
        <v>587</v>
      </c>
      <c r="H321" s="50">
        <f>IFERROR(IF(G320,H320/G320*100,0),0)</f>
        <v>0</v>
      </c>
      <c r="I321" s="50">
        <f t="shared" ref="I321" si="1690">IFERROR(IF(H320,I320/H320*100,0),0)</f>
        <v>0</v>
      </c>
      <c r="J321" s="50">
        <f t="shared" ref="J321" si="1691">IFERROR(IF(I320,J320/I320*100,0),0)</f>
        <v>0</v>
      </c>
      <c r="K321" s="50">
        <f t="shared" ref="K321" si="1692">IFERROR(IF(J320,K320/J320*100,0),0)</f>
        <v>0</v>
      </c>
      <c r="L321" s="50">
        <f t="shared" ref="L321" si="1693">IFERROR(IF(K320,L320/K320*100,0),0)</f>
        <v>0</v>
      </c>
      <c r="M321" s="50">
        <f t="shared" ref="M321" si="1694">IFERROR(IF(L320,M320/L320*100,0),0)</f>
        <v>0</v>
      </c>
      <c r="N321" s="107" t="s">
        <v>587</v>
      </c>
      <c r="O321" s="50">
        <f>IFERROR(IF(N320,O320/N320*100,0),0)</f>
        <v>0</v>
      </c>
      <c r="P321" s="50">
        <f t="shared" ref="P321" si="1695">IFERROR(IF(O320,P320/O320*100,0),0)</f>
        <v>0</v>
      </c>
      <c r="Q321" s="50">
        <f t="shared" ref="Q321:S321" si="1696">IFERROR(IF(P320,Q320/P320*100,0),0)</f>
        <v>0</v>
      </c>
      <c r="R321" s="192" t="str">
        <f t="shared" si="1657"/>
        <v/>
      </c>
      <c r="S321" s="50">
        <f t="shared" si="1696"/>
        <v>0</v>
      </c>
      <c r="T321" s="215"/>
      <c r="U321" s="169"/>
      <c r="AA321" s="177" t="s">
        <v>110</v>
      </c>
      <c r="AD321" s="107" t="s">
        <v>683</v>
      </c>
      <c r="AE321" s="50" t="s">
        <v>683</v>
      </c>
      <c r="AF321" s="50" t="s">
        <v>683</v>
      </c>
      <c r="AG321" s="50" t="s">
        <v>683</v>
      </c>
      <c r="AH321" s="50" t="s">
        <v>683</v>
      </c>
      <c r="AI321" s="50" t="s">
        <v>683</v>
      </c>
      <c r="AJ321" s="50"/>
      <c r="AK321" s="107" t="s">
        <v>683</v>
      </c>
      <c r="AL321" s="50" t="s">
        <v>683</v>
      </c>
      <c r="AM321" s="50" t="s">
        <v>683</v>
      </c>
      <c r="AN321" s="50"/>
      <c r="AO321" s="192" t="s">
        <v>683</v>
      </c>
    </row>
    <row r="322" spans="1:41" ht="18.75" hidden="1" outlineLevel="2">
      <c r="A322" s="155">
        <v>603090</v>
      </c>
      <c r="B322" s="11">
        <f t="shared" si="1631"/>
        <v>630401380</v>
      </c>
      <c r="C322" s="11">
        <v>401380</v>
      </c>
      <c r="D322" s="140"/>
      <c r="E322" s="125" t="str">
        <f>IF(AA322="","Бюджетообразующее предприятие 69",AA322)</f>
        <v>Бюджетообразующее предприятие 69</v>
      </c>
      <c r="F322" s="157" t="s">
        <v>109</v>
      </c>
      <c r="G322" s="125" t="str">
        <f t="shared" ref="G322" si="1697">IF(AD322="","",AD322)</f>
        <v/>
      </c>
      <c r="H322" s="125" t="str">
        <f t="shared" ref="H322" si="1698">IF(AE322="","",AE322)</f>
        <v/>
      </c>
      <c r="I322" s="125" t="str">
        <f t="shared" ref="I322" si="1699">IF(AF322="","",AF322)</f>
        <v/>
      </c>
      <c r="J322" s="125" t="str">
        <f t="shared" ref="J322" si="1700">IF(AG322="","",AG322)</f>
        <v/>
      </c>
      <c r="K322" s="125" t="str">
        <f t="shared" ref="K322" si="1701">IF(AH322="","",AH322)</f>
        <v/>
      </c>
      <c r="L322" s="125" t="str">
        <f t="shared" ref="L322" si="1702">IF(AI322="","",AI322)</f>
        <v/>
      </c>
      <c r="M322" s="125"/>
      <c r="N322" s="125" t="str">
        <f t="shared" ref="N322" si="1703">IF(AK322="","",AK322)</f>
        <v/>
      </c>
      <c r="O322" s="125" t="str">
        <f t="shared" ref="O322" si="1704">IF(AL322="","",AL322)</f>
        <v/>
      </c>
      <c r="P322" s="125" t="str">
        <f t="shared" ref="P322" si="1705">IF(AM322="","",AM322)</f>
        <v/>
      </c>
      <c r="Q322" s="125"/>
      <c r="R322" s="125" t="str">
        <f t="shared" si="1657"/>
        <v/>
      </c>
      <c r="S322" s="125"/>
      <c r="T322" s="211"/>
      <c r="U322" s="169"/>
      <c r="AA322" s="177" t="s">
        <v>725</v>
      </c>
      <c r="AD322" s="125" t="s">
        <v>683</v>
      </c>
      <c r="AE322" s="125" t="s">
        <v>683</v>
      </c>
      <c r="AF322" s="125" t="s">
        <v>683</v>
      </c>
      <c r="AG322" s="125" t="s">
        <v>683</v>
      </c>
      <c r="AH322" s="125" t="s">
        <v>683</v>
      </c>
      <c r="AI322" s="125" t="s">
        <v>683</v>
      </c>
      <c r="AJ322" s="125"/>
      <c r="AK322" s="125" t="s">
        <v>683</v>
      </c>
      <c r="AL322" s="125" t="s">
        <v>683</v>
      </c>
      <c r="AM322" s="125" t="s">
        <v>683</v>
      </c>
      <c r="AN322" s="125"/>
      <c r="AO322" s="125" t="s">
        <v>683</v>
      </c>
    </row>
    <row r="323" spans="1:41" ht="18.75" hidden="1" outlineLevel="2">
      <c r="A323" s="155">
        <v>603100</v>
      </c>
      <c r="B323" s="11">
        <f t="shared" si="1631"/>
        <v>630401390</v>
      </c>
      <c r="C323" s="11">
        <v>401390</v>
      </c>
      <c r="D323" s="140"/>
      <c r="E323" s="55" t="s">
        <v>110</v>
      </c>
      <c r="F323" s="78" t="s">
        <v>613</v>
      </c>
      <c r="G323" s="107" t="s">
        <v>587</v>
      </c>
      <c r="H323" s="50">
        <f>IFERROR(IF(G322,H322/G322*100,0),0)</f>
        <v>0</v>
      </c>
      <c r="I323" s="50">
        <f t="shared" ref="I323" si="1706">IFERROR(IF(H322,I322/H322*100,0),0)</f>
        <v>0</v>
      </c>
      <c r="J323" s="50">
        <f t="shared" ref="J323" si="1707">IFERROR(IF(I322,J322/I322*100,0),0)</f>
        <v>0</v>
      </c>
      <c r="K323" s="50">
        <f t="shared" ref="K323" si="1708">IFERROR(IF(J322,K322/J322*100,0),0)</f>
        <v>0</v>
      </c>
      <c r="L323" s="50">
        <f t="shared" ref="L323" si="1709">IFERROR(IF(K322,L322/K322*100,0),0)</f>
        <v>0</v>
      </c>
      <c r="M323" s="50">
        <f t="shared" ref="M323" si="1710">IFERROR(IF(L322,M322/L322*100,0),0)</f>
        <v>0</v>
      </c>
      <c r="N323" s="107" t="s">
        <v>587</v>
      </c>
      <c r="O323" s="50">
        <f>IFERROR(IF(N322,O322/N322*100,0),0)</f>
        <v>0</v>
      </c>
      <c r="P323" s="50">
        <f t="shared" ref="P323" si="1711">IFERROR(IF(O322,P322/O322*100,0),0)</f>
        <v>0</v>
      </c>
      <c r="Q323" s="50">
        <f t="shared" ref="Q323:S323" si="1712">IFERROR(IF(P322,Q322/P322*100,0),0)</f>
        <v>0</v>
      </c>
      <c r="R323" s="192" t="str">
        <f t="shared" si="1657"/>
        <v/>
      </c>
      <c r="S323" s="50">
        <f t="shared" si="1712"/>
        <v>0</v>
      </c>
      <c r="T323" s="215"/>
      <c r="U323" s="169"/>
      <c r="AA323" s="177" t="s">
        <v>110</v>
      </c>
      <c r="AD323" s="107" t="s">
        <v>683</v>
      </c>
      <c r="AE323" s="50" t="s">
        <v>683</v>
      </c>
      <c r="AF323" s="50" t="s">
        <v>683</v>
      </c>
      <c r="AG323" s="50" t="s">
        <v>683</v>
      </c>
      <c r="AH323" s="50" t="s">
        <v>683</v>
      </c>
      <c r="AI323" s="50" t="s">
        <v>683</v>
      </c>
      <c r="AJ323" s="50"/>
      <c r="AK323" s="107" t="s">
        <v>683</v>
      </c>
      <c r="AL323" s="50" t="s">
        <v>683</v>
      </c>
      <c r="AM323" s="50" t="s">
        <v>683</v>
      </c>
      <c r="AN323" s="50"/>
      <c r="AO323" s="192" t="s">
        <v>683</v>
      </c>
    </row>
    <row r="324" spans="1:41" ht="18.75" hidden="1" outlineLevel="2">
      <c r="A324" s="155">
        <v>603110</v>
      </c>
      <c r="B324" s="11">
        <f t="shared" si="1631"/>
        <v>630401400</v>
      </c>
      <c r="C324" s="11">
        <v>401400</v>
      </c>
      <c r="D324" s="140"/>
      <c r="E324" s="125" t="str">
        <f>IF(AA324="","Бюджетообразующее предприятие 70",AA324)</f>
        <v>Бюджетообразующее предприятие 70</v>
      </c>
      <c r="F324" s="157" t="s">
        <v>109</v>
      </c>
      <c r="G324" s="125" t="str">
        <f t="shared" ref="G324" si="1713">IF(AD324="","",AD324)</f>
        <v/>
      </c>
      <c r="H324" s="125" t="str">
        <f t="shared" ref="H324" si="1714">IF(AE324="","",AE324)</f>
        <v/>
      </c>
      <c r="I324" s="125" t="str">
        <f t="shared" ref="I324" si="1715">IF(AF324="","",AF324)</f>
        <v/>
      </c>
      <c r="J324" s="125" t="str">
        <f t="shared" ref="J324" si="1716">IF(AG324="","",AG324)</f>
        <v/>
      </c>
      <c r="K324" s="125" t="str">
        <f t="shared" ref="K324" si="1717">IF(AH324="","",AH324)</f>
        <v/>
      </c>
      <c r="L324" s="125" t="str">
        <f t="shared" ref="L324" si="1718">IF(AI324="","",AI324)</f>
        <v/>
      </c>
      <c r="M324" s="125"/>
      <c r="N324" s="125" t="str">
        <f t="shared" ref="N324" si="1719">IF(AK324="","",AK324)</f>
        <v/>
      </c>
      <c r="O324" s="125" t="str">
        <f t="shared" ref="O324" si="1720">IF(AL324="","",AL324)</f>
        <v/>
      </c>
      <c r="P324" s="125" t="str">
        <f t="shared" ref="P324" si="1721">IF(AM324="","",AM324)</f>
        <v/>
      </c>
      <c r="Q324" s="125"/>
      <c r="R324" s="125" t="str">
        <f t="shared" si="1657"/>
        <v/>
      </c>
      <c r="S324" s="125"/>
      <c r="T324" s="211"/>
      <c r="U324" s="169"/>
      <c r="AA324" s="177" t="s">
        <v>726</v>
      </c>
      <c r="AD324" s="125" t="s">
        <v>683</v>
      </c>
      <c r="AE324" s="125" t="s">
        <v>683</v>
      </c>
      <c r="AF324" s="125" t="s">
        <v>683</v>
      </c>
      <c r="AG324" s="125" t="s">
        <v>683</v>
      </c>
      <c r="AH324" s="125" t="s">
        <v>683</v>
      </c>
      <c r="AI324" s="125" t="s">
        <v>683</v>
      </c>
      <c r="AJ324" s="125"/>
      <c r="AK324" s="125" t="s">
        <v>683</v>
      </c>
      <c r="AL324" s="125" t="s">
        <v>683</v>
      </c>
      <c r="AM324" s="125" t="s">
        <v>683</v>
      </c>
      <c r="AN324" s="125"/>
      <c r="AO324" s="125" t="s">
        <v>683</v>
      </c>
    </row>
    <row r="325" spans="1:41" ht="18.75" hidden="1" outlineLevel="2">
      <c r="A325" s="155">
        <v>603120</v>
      </c>
      <c r="B325" s="11">
        <f t="shared" si="1631"/>
        <v>630401410</v>
      </c>
      <c r="C325" s="11">
        <v>401410</v>
      </c>
      <c r="D325" s="140"/>
      <c r="E325" s="55" t="s">
        <v>110</v>
      </c>
      <c r="F325" s="78" t="s">
        <v>613</v>
      </c>
      <c r="G325" s="107" t="s">
        <v>587</v>
      </c>
      <c r="H325" s="50">
        <f>IFERROR(IF(G324,H324/G324*100,0),0)</f>
        <v>0</v>
      </c>
      <c r="I325" s="50">
        <f t="shared" ref="I325" si="1722">IFERROR(IF(H324,I324/H324*100,0),0)</f>
        <v>0</v>
      </c>
      <c r="J325" s="50">
        <f t="shared" ref="J325" si="1723">IFERROR(IF(I324,J324/I324*100,0),0)</f>
        <v>0</v>
      </c>
      <c r="K325" s="50">
        <f t="shared" ref="K325" si="1724">IFERROR(IF(J324,K324/J324*100,0),0)</f>
        <v>0</v>
      </c>
      <c r="L325" s="50">
        <f t="shared" ref="L325" si="1725">IFERROR(IF(K324,L324/K324*100,0),0)</f>
        <v>0</v>
      </c>
      <c r="M325" s="50">
        <f t="shared" ref="M325" si="1726">IFERROR(IF(L324,M324/L324*100,0),0)</f>
        <v>0</v>
      </c>
      <c r="N325" s="107" t="s">
        <v>587</v>
      </c>
      <c r="O325" s="50">
        <f>IFERROR(IF(N324,O324/N324*100,0),0)</f>
        <v>0</v>
      </c>
      <c r="P325" s="50">
        <f t="shared" ref="P325" si="1727">IFERROR(IF(O324,P324/O324*100,0),0)</f>
        <v>0</v>
      </c>
      <c r="Q325" s="50">
        <f t="shared" ref="Q325:S325" si="1728">IFERROR(IF(P324,Q324/P324*100,0),0)</f>
        <v>0</v>
      </c>
      <c r="R325" s="192" t="str">
        <f t="shared" si="1657"/>
        <v/>
      </c>
      <c r="S325" s="50">
        <f t="shared" si="1728"/>
        <v>0</v>
      </c>
      <c r="T325" s="215"/>
      <c r="U325" s="169"/>
      <c r="AA325" s="177" t="s">
        <v>110</v>
      </c>
      <c r="AD325" s="107" t="s">
        <v>683</v>
      </c>
      <c r="AE325" s="50" t="s">
        <v>683</v>
      </c>
      <c r="AF325" s="50" t="s">
        <v>683</v>
      </c>
      <c r="AG325" s="50" t="s">
        <v>683</v>
      </c>
      <c r="AH325" s="50" t="s">
        <v>683</v>
      </c>
      <c r="AI325" s="50" t="s">
        <v>683</v>
      </c>
      <c r="AJ325" s="50"/>
      <c r="AK325" s="107" t="s">
        <v>683</v>
      </c>
      <c r="AL325" s="50" t="s">
        <v>683</v>
      </c>
      <c r="AM325" s="50" t="s">
        <v>683</v>
      </c>
      <c r="AN325" s="50"/>
      <c r="AO325" s="192" t="s">
        <v>683</v>
      </c>
    </row>
    <row r="326" spans="1:41" ht="18.75" hidden="1" outlineLevel="2">
      <c r="A326" s="155">
        <v>603130</v>
      </c>
      <c r="B326" s="11">
        <f t="shared" ref="B326:B327" si="1729">VALUE(CONCATENATE($A$2,$C$4,C326))</f>
        <v>630401420</v>
      </c>
      <c r="C326" s="11">
        <v>401420</v>
      </c>
      <c r="D326" s="140"/>
      <c r="E326" s="125" t="str">
        <f>IF(AA326="","Бюджетообразующее предприятие 71",AA326)</f>
        <v>Бюджетообразующее предприятие 71</v>
      </c>
      <c r="F326" s="157" t="s">
        <v>109</v>
      </c>
      <c r="G326" s="125" t="str">
        <f t="shared" ref="G326" si="1730">IF(AD326="","",AD326)</f>
        <v/>
      </c>
      <c r="H326" s="125" t="str">
        <f t="shared" ref="H326" si="1731">IF(AE326="","",AE326)</f>
        <v/>
      </c>
      <c r="I326" s="125" t="str">
        <f t="shared" ref="I326" si="1732">IF(AF326="","",AF326)</f>
        <v/>
      </c>
      <c r="J326" s="125" t="str">
        <f t="shared" ref="J326" si="1733">IF(AG326="","",AG326)</f>
        <v/>
      </c>
      <c r="K326" s="125" t="str">
        <f t="shared" ref="K326" si="1734">IF(AH326="","",AH326)</f>
        <v/>
      </c>
      <c r="L326" s="125" t="str">
        <f t="shared" ref="L326" si="1735">IF(AI326="","",AI326)</f>
        <v/>
      </c>
      <c r="M326" s="125"/>
      <c r="N326" s="125" t="str">
        <f t="shared" ref="N326" si="1736">IF(AK326="","",AK326)</f>
        <v/>
      </c>
      <c r="O326" s="125" t="str">
        <f t="shared" ref="O326" si="1737">IF(AL326="","",AL326)</f>
        <v/>
      </c>
      <c r="P326" s="125" t="str">
        <f t="shared" ref="P326" si="1738">IF(AM326="","",AM326)</f>
        <v/>
      </c>
      <c r="Q326" s="125"/>
      <c r="R326" s="125" t="str">
        <f t="shared" si="1657"/>
        <v/>
      </c>
      <c r="S326" s="125"/>
      <c r="T326" s="211"/>
      <c r="U326" s="168"/>
      <c r="AA326" s="177" t="s">
        <v>727</v>
      </c>
      <c r="AD326" s="125" t="s">
        <v>683</v>
      </c>
      <c r="AE326" s="125" t="s">
        <v>683</v>
      </c>
      <c r="AF326" s="125" t="s">
        <v>683</v>
      </c>
      <c r="AG326" s="125" t="s">
        <v>683</v>
      </c>
      <c r="AH326" s="125" t="s">
        <v>683</v>
      </c>
      <c r="AI326" s="125" t="s">
        <v>683</v>
      </c>
      <c r="AJ326" s="125"/>
      <c r="AK326" s="125" t="s">
        <v>683</v>
      </c>
      <c r="AL326" s="125" t="s">
        <v>683</v>
      </c>
      <c r="AM326" s="125" t="s">
        <v>683</v>
      </c>
      <c r="AN326" s="125"/>
      <c r="AO326" s="125" t="s">
        <v>683</v>
      </c>
    </row>
    <row r="327" spans="1:41" ht="18.75" hidden="1" outlineLevel="2">
      <c r="A327" s="155">
        <v>603140</v>
      </c>
      <c r="B327" s="11">
        <f t="shared" si="1729"/>
        <v>630401430</v>
      </c>
      <c r="C327" s="11">
        <v>401430</v>
      </c>
      <c r="D327" s="140"/>
      <c r="E327" s="55" t="s">
        <v>110</v>
      </c>
      <c r="F327" s="78" t="s">
        <v>613</v>
      </c>
      <c r="G327" s="107" t="s">
        <v>587</v>
      </c>
      <c r="H327" s="50">
        <f>IFERROR(IF(G326,H326/G326*100,0),0)</f>
        <v>0</v>
      </c>
      <c r="I327" s="50">
        <f t="shared" ref="I327" si="1739">IFERROR(IF(H326,I326/H326*100,0),0)</f>
        <v>0</v>
      </c>
      <c r="J327" s="50">
        <f t="shared" ref="J327" si="1740">IFERROR(IF(I326,J326/I326*100,0),0)</f>
        <v>0</v>
      </c>
      <c r="K327" s="50">
        <f t="shared" ref="K327" si="1741">IFERROR(IF(J326,K326/J326*100,0),0)</f>
        <v>0</v>
      </c>
      <c r="L327" s="50">
        <f t="shared" ref="L327" si="1742">IFERROR(IF(K326,L326/K326*100,0),0)</f>
        <v>0</v>
      </c>
      <c r="M327" s="50">
        <f t="shared" ref="M327" si="1743">IFERROR(IF(L326,M326/L326*100,0),0)</f>
        <v>0</v>
      </c>
      <c r="N327" s="107" t="s">
        <v>587</v>
      </c>
      <c r="O327" s="50">
        <f>IFERROR(IF(N326,O326/N326*100,0),0)</f>
        <v>0</v>
      </c>
      <c r="P327" s="50">
        <f t="shared" ref="P327" si="1744">IFERROR(IF(O326,P326/O326*100,0),0)</f>
        <v>0</v>
      </c>
      <c r="Q327" s="50">
        <f t="shared" ref="Q327:S327" si="1745">IFERROR(IF(P326,Q326/P326*100,0),0)</f>
        <v>0</v>
      </c>
      <c r="R327" s="192" t="str">
        <f t="shared" si="1657"/>
        <v/>
      </c>
      <c r="S327" s="50">
        <f t="shared" si="1745"/>
        <v>0</v>
      </c>
      <c r="T327" s="215"/>
      <c r="U327" s="169"/>
      <c r="AA327" s="177" t="s">
        <v>110</v>
      </c>
      <c r="AD327" s="107" t="s">
        <v>683</v>
      </c>
      <c r="AE327" s="50" t="s">
        <v>683</v>
      </c>
      <c r="AF327" s="50" t="s">
        <v>683</v>
      </c>
      <c r="AG327" s="50" t="s">
        <v>683</v>
      </c>
      <c r="AH327" s="50" t="s">
        <v>683</v>
      </c>
      <c r="AI327" s="50" t="s">
        <v>683</v>
      </c>
      <c r="AJ327" s="50"/>
      <c r="AK327" s="107" t="s">
        <v>683</v>
      </c>
      <c r="AL327" s="50" t="s">
        <v>683</v>
      </c>
      <c r="AM327" s="50" t="s">
        <v>683</v>
      </c>
      <c r="AN327" s="50"/>
      <c r="AO327" s="192" t="s">
        <v>683</v>
      </c>
    </row>
    <row r="328" spans="1:41" ht="18.75" hidden="1" outlineLevel="2">
      <c r="A328" s="155">
        <v>603150</v>
      </c>
      <c r="B328" s="11">
        <f t="shared" si="1631"/>
        <v>630401440</v>
      </c>
      <c r="C328" s="11">
        <v>401440</v>
      </c>
      <c r="D328" s="140"/>
      <c r="E328" s="125" t="str">
        <f>IF(AA328="","Бюджетообразующее предприятие 72",AA328)</f>
        <v>Бюджетообразующее предприятие 72</v>
      </c>
      <c r="F328" s="157" t="s">
        <v>109</v>
      </c>
      <c r="G328" s="125" t="str">
        <f t="shared" ref="G328" si="1746">IF(AD328="","",AD328)</f>
        <v/>
      </c>
      <c r="H328" s="125" t="str">
        <f t="shared" ref="H328" si="1747">IF(AE328="","",AE328)</f>
        <v/>
      </c>
      <c r="I328" s="125" t="str">
        <f t="shared" ref="I328" si="1748">IF(AF328="","",AF328)</f>
        <v/>
      </c>
      <c r="J328" s="125" t="str">
        <f t="shared" ref="J328" si="1749">IF(AG328="","",AG328)</f>
        <v/>
      </c>
      <c r="K328" s="125" t="str">
        <f t="shared" ref="K328" si="1750">IF(AH328="","",AH328)</f>
        <v/>
      </c>
      <c r="L328" s="125" t="str">
        <f t="shared" ref="L328" si="1751">IF(AI328="","",AI328)</f>
        <v/>
      </c>
      <c r="M328" s="125"/>
      <c r="N328" s="125" t="str">
        <f t="shared" ref="N328" si="1752">IF(AK328="","",AK328)</f>
        <v/>
      </c>
      <c r="O328" s="125" t="str">
        <f t="shared" ref="O328" si="1753">IF(AL328="","",AL328)</f>
        <v/>
      </c>
      <c r="P328" s="125" t="str">
        <f t="shared" ref="P328" si="1754">IF(AM328="","",AM328)</f>
        <v/>
      </c>
      <c r="Q328" s="125"/>
      <c r="R328" s="125" t="str">
        <f t="shared" si="1657"/>
        <v/>
      </c>
      <c r="S328" s="125"/>
      <c r="T328" s="211"/>
      <c r="U328" s="169"/>
      <c r="AA328" s="177" t="s">
        <v>728</v>
      </c>
      <c r="AD328" s="125" t="s">
        <v>683</v>
      </c>
      <c r="AE328" s="125" t="s">
        <v>683</v>
      </c>
      <c r="AF328" s="125" t="s">
        <v>683</v>
      </c>
      <c r="AG328" s="125" t="s">
        <v>683</v>
      </c>
      <c r="AH328" s="125" t="s">
        <v>683</v>
      </c>
      <c r="AI328" s="125" t="s">
        <v>683</v>
      </c>
      <c r="AJ328" s="125"/>
      <c r="AK328" s="125" t="s">
        <v>683</v>
      </c>
      <c r="AL328" s="125" t="s">
        <v>683</v>
      </c>
      <c r="AM328" s="125" t="s">
        <v>683</v>
      </c>
      <c r="AN328" s="125"/>
      <c r="AO328" s="125" t="s">
        <v>683</v>
      </c>
    </row>
    <row r="329" spans="1:41" ht="18.75" hidden="1" outlineLevel="2">
      <c r="A329" s="155">
        <v>603160</v>
      </c>
      <c r="B329" s="11">
        <f t="shared" si="1631"/>
        <v>630401450</v>
      </c>
      <c r="C329" s="11">
        <v>401450</v>
      </c>
      <c r="D329" s="140"/>
      <c r="E329" s="55" t="s">
        <v>110</v>
      </c>
      <c r="F329" s="78" t="s">
        <v>613</v>
      </c>
      <c r="G329" s="107" t="s">
        <v>587</v>
      </c>
      <c r="H329" s="50">
        <f>IFERROR(IF(G328,H328/G328*100,0),0)</f>
        <v>0</v>
      </c>
      <c r="I329" s="50">
        <f t="shared" ref="I329" si="1755">IFERROR(IF(H328,I328/H328*100,0),0)</f>
        <v>0</v>
      </c>
      <c r="J329" s="50">
        <f t="shared" ref="J329" si="1756">IFERROR(IF(I328,J328/I328*100,0),0)</f>
        <v>0</v>
      </c>
      <c r="K329" s="50">
        <f t="shared" ref="K329" si="1757">IFERROR(IF(J328,K328/J328*100,0),0)</f>
        <v>0</v>
      </c>
      <c r="L329" s="50">
        <f t="shared" ref="L329" si="1758">IFERROR(IF(K328,L328/K328*100,0),0)</f>
        <v>0</v>
      </c>
      <c r="M329" s="50">
        <f t="shared" ref="M329" si="1759">IFERROR(IF(L328,M328/L328*100,0),0)</f>
        <v>0</v>
      </c>
      <c r="N329" s="107" t="s">
        <v>587</v>
      </c>
      <c r="O329" s="50">
        <f>IFERROR(IF(N328,O328/N328*100,0),0)</f>
        <v>0</v>
      </c>
      <c r="P329" s="50">
        <f t="shared" ref="P329" si="1760">IFERROR(IF(O328,P328/O328*100,0),0)</f>
        <v>0</v>
      </c>
      <c r="Q329" s="50">
        <f t="shared" ref="Q329:S329" si="1761">IFERROR(IF(P328,Q328/P328*100,0),0)</f>
        <v>0</v>
      </c>
      <c r="R329" s="192" t="str">
        <f t="shared" si="1657"/>
        <v/>
      </c>
      <c r="S329" s="50">
        <f t="shared" si="1761"/>
        <v>0</v>
      </c>
      <c r="T329" s="215"/>
      <c r="U329" s="169"/>
      <c r="AA329" s="177" t="s">
        <v>110</v>
      </c>
      <c r="AD329" s="107" t="s">
        <v>683</v>
      </c>
      <c r="AE329" s="50" t="s">
        <v>683</v>
      </c>
      <c r="AF329" s="50" t="s">
        <v>683</v>
      </c>
      <c r="AG329" s="50" t="s">
        <v>683</v>
      </c>
      <c r="AH329" s="50" t="s">
        <v>683</v>
      </c>
      <c r="AI329" s="50" t="s">
        <v>683</v>
      </c>
      <c r="AJ329" s="50"/>
      <c r="AK329" s="107" t="s">
        <v>683</v>
      </c>
      <c r="AL329" s="50" t="s">
        <v>683</v>
      </c>
      <c r="AM329" s="50" t="s">
        <v>683</v>
      </c>
      <c r="AN329" s="50"/>
      <c r="AO329" s="192" t="s">
        <v>683</v>
      </c>
    </row>
    <row r="330" spans="1:41" ht="18.75" hidden="1" outlineLevel="2">
      <c r="A330" s="155">
        <v>603170</v>
      </c>
      <c r="B330" s="11">
        <f t="shared" si="1631"/>
        <v>630401460</v>
      </c>
      <c r="C330" s="11">
        <v>401460</v>
      </c>
      <c r="D330" s="140"/>
      <c r="E330" s="125" t="str">
        <f>IF(AA330="","Бюджетообразующее предприятие 73",AA330)</f>
        <v>Бюджетообразующее предприятие 73</v>
      </c>
      <c r="F330" s="157" t="s">
        <v>109</v>
      </c>
      <c r="G330" s="125" t="str">
        <f t="shared" ref="G330" si="1762">IF(AD330="","",AD330)</f>
        <v/>
      </c>
      <c r="H330" s="125" t="str">
        <f t="shared" ref="H330" si="1763">IF(AE330="","",AE330)</f>
        <v/>
      </c>
      <c r="I330" s="125" t="str">
        <f t="shared" ref="I330" si="1764">IF(AF330="","",AF330)</f>
        <v/>
      </c>
      <c r="J330" s="125" t="str">
        <f t="shared" ref="J330" si="1765">IF(AG330="","",AG330)</f>
        <v/>
      </c>
      <c r="K330" s="125" t="str">
        <f t="shared" ref="K330" si="1766">IF(AH330="","",AH330)</f>
        <v/>
      </c>
      <c r="L330" s="125" t="str">
        <f t="shared" ref="L330" si="1767">IF(AI330="","",AI330)</f>
        <v/>
      </c>
      <c r="M330" s="125"/>
      <c r="N330" s="125" t="str">
        <f t="shared" ref="N330" si="1768">IF(AK330="","",AK330)</f>
        <v/>
      </c>
      <c r="O330" s="125" t="str">
        <f t="shared" ref="O330" si="1769">IF(AL330="","",AL330)</f>
        <v/>
      </c>
      <c r="P330" s="125" t="str">
        <f t="shared" ref="P330" si="1770">IF(AM330="","",AM330)</f>
        <v/>
      </c>
      <c r="Q330" s="125"/>
      <c r="R330" s="125" t="str">
        <f t="shared" si="1657"/>
        <v/>
      </c>
      <c r="S330" s="125"/>
      <c r="T330" s="211"/>
      <c r="U330" s="169"/>
      <c r="AA330" s="177" t="s">
        <v>729</v>
      </c>
      <c r="AD330" s="125" t="s">
        <v>683</v>
      </c>
      <c r="AE330" s="125" t="s">
        <v>683</v>
      </c>
      <c r="AF330" s="125" t="s">
        <v>683</v>
      </c>
      <c r="AG330" s="125" t="s">
        <v>683</v>
      </c>
      <c r="AH330" s="125" t="s">
        <v>683</v>
      </c>
      <c r="AI330" s="125" t="s">
        <v>683</v>
      </c>
      <c r="AJ330" s="125"/>
      <c r="AK330" s="125" t="s">
        <v>683</v>
      </c>
      <c r="AL330" s="125" t="s">
        <v>683</v>
      </c>
      <c r="AM330" s="125" t="s">
        <v>683</v>
      </c>
      <c r="AN330" s="125"/>
      <c r="AO330" s="125" t="s">
        <v>683</v>
      </c>
    </row>
    <row r="331" spans="1:41" ht="18.75" hidden="1" outlineLevel="2">
      <c r="A331" s="155">
        <v>603180</v>
      </c>
      <c r="B331" s="11">
        <f t="shared" si="1631"/>
        <v>630401470</v>
      </c>
      <c r="C331" s="11">
        <v>401470</v>
      </c>
      <c r="D331" s="140"/>
      <c r="E331" s="55" t="s">
        <v>110</v>
      </c>
      <c r="F331" s="78" t="s">
        <v>613</v>
      </c>
      <c r="G331" s="107" t="s">
        <v>587</v>
      </c>
      <c r="H331" s="50">
        <f>IFERROR(IF(G330,H330/G330*100,0),0)</f>
        <v>0</v>
      </c>
      <c r="I331" s="50">
        <f t="shared" ref="I331" si="1771">IFERROR(IF(H330,I330/H330*100,0),0)</f>
        <v>0</v>
      </c>
      <c r="J331" s="50">
        <f t="shared" ref="J331" si="1772">IFERROR(IF(I330,J330/I330*100,0),0)</f>
        <v>0</v>
      </c>
      <c r="K331" s="50">
        <f t="shared" ref="K331" si="1773">IFERROR(IF(J330,K330/J330*100,0),0)</f>
        <v>0</v>
      </c>
      <c r="L331" s="50">
        <f t="shared" ref="L331" si="1774">IFERROR(IF(K330,L330/K330*100,0),0)</f>
        <v>0</v>
      </c>
      <c r="M331" s="50">
        <f t="shared" ref="M331" si="1775">IFERROR(IF(L330,M330/L330*100,0),0)</f>
        <v>0</v>
      </c>
      <c r="N331" s="107" t="s">
        <v>587</v>
      </c>
      <c r="O331" s="50">
        <f>IFERROR(IF(N330,O330/N330*100,0),0)</f>
        <v>0</v>
      </c>
      <c r="P331" s="50">
        <f t="shared" ref="P331" si="1776">IFERROR(IF(O330,P330/O330*100,0),0)</f>
        <v>0</v>
      </c>
      <c r="Q331" s="50">
        <f t="shared" ref="Q331:S331" si="1777">IFERROR(IF(P330,Q330/P330*100,0),0)</f>
        <v>0</v>
      </c>
      <c r="R331" s="192" t="str">
        <f t="shared" si="1657"/>
        <v/>
      </c>
      <c r="S331" s="50">
        <f t="shared" si="1777"/>
        <v>0</v>
      </c>
      <c r="T331" s="215"/>
      <c r="U331" s="169"/>
      <c r="AA331" s="177" t="s">
        <v>110</v>
      </c>
      <c r="AD331" s="107" t="s">
        <v>683</v>
      </c>
      <c r="AE331" s="50" t="s">
        <v>683</v>
      </c>
      <c r="AF331" s="50" t="s">
        <v>683</v>
      </c>
      <c r="AG331" s="50" t="s">
        <v>683</v>
      </c>
      <c r="AH331" s="50" t="s">
        <v>683</v>
      </c>
      <c r="AI331" s="50" t="s">
        <v>683</v>
      </c>
      <c r="AJ331" s="50"/>
      <c r="AK331" s="107" t="s">
        <v>683</v>
      </c>
      <c r="AL331" s="50" t="s">
        <v>683</v>
      </c>
      <c r="AM331" s="50" t="s">
        <v>683</v>
      </c>
      <c r="AN331" s="50"/>
      <c r="AO331" s="192" t="s">
        <v>683</v>
      </c>
    </row>
    <row r="332" spans="1:41" ht="18.75" hidden="1" outlineLevel="2">
      <c r="A332" s="155">
        <v>603190</v>
      </c>
      <c r="B332" s="11">
        <f t="shared" si="1631"/>
        <v>630401480</v>
      </c>
      <c r="C332" s="11">
        <v>401480</v>
      </c>
      <c r="D332" s="140"/>
      <c r="E332" s="125" t="str">
        <f>IF(AA332="","Бюджетообразующее предприятие 74",AA332)</f>
        <v>Бюджетообразующее предприятие 74</v>
      </c>
      <c r="F332" s="157" t="s">
        <v>109</v>
      </c>
      <c r="G332" s="125" t="str">
        <f t="shared" ref="G332" si="1778">IF(AD332="","",AD332)</f>
        <v/>
      </c>
      <c r="H332" s="125" t="str">
        <f t="shared" ref="H332" si="1779">IF(AE332="","",AE332)</f>
        <v/>
      </c>
      <c r="I332" s="125" t="str">
        <f t="shared" ref="I332" si="1780">IF(AF332="","",AF332)</f>
        <v/>
      </c>
      <c r="J332" s="125" t="str">
        <f t="shared" ref="J332" si="1781">IF(AG332="","",AG332)</f>
        <v/>
      </c>
      <c r="K332" s="125" t="str">
        <f t="shared" ref="K332" si="1782">IF(AH332="","",AH332)</f>
        <v/>
      </c>
      <c r="L332" s="125" t="str">
        <f t="shared" ref="L332" si="1783">IF(AI332="","",AI332)</f>
        <v/>
      </c>
      <c r="M332" s="125"/>
      <c r="N332" s="125" t="str">
        <f t="shared" ref="N332" si="1784">IF(AK332="","",AK332)</f>
        <v/>
      </c>
      <c r="O332" s="125" t="str">
        <f t="shared" ref="O332" si="1785">IF(AL332="","",AL332)</f>
        <v/>
      </c>
      <c r="P332" s="125" t="str">
        <f t="shared" ref="P332" si="1786">IF(AM332="","",AM332)</f>
        <v/>
      </c>
      <c r="Q332" s="125"/>
      <c r="R332" s="125" t="str">
        <f t="shared" si="1657"/>
        <v/>
      </c>
      <c r="S332" s="125"/>
      <c r="T332" s="211"/>
      <c r="U332" s="169"/>
      <c r="AA332" s="177" t="s">
        <v>730</v>
      </c>
      <c r="AD332" s="125" t="s">
        <v>683</v>
      </c>
      <c r="AE332" s="125" t="s">
        <v>683</v>
      </c>
      <c r="AF332" s="125" t="s">
        <v>683</v>
      </c>
      <c r="AG332" s="125" t="s">
        <v>683</v>
      </c>
      <c r="AH332" s="125" t="s">
        <v>683</v>
      </c>
      <c r="AI332" s="125" t="s">
        <v>683</v>
      </c>
      <c r="AJ332" s="125"/>
      <c r="AK332" s="125" t="s">
        <v>683</v>
      </c>
      <c r="AL332" s="125" t="s">
        <v>683</v>
      </c>
      <c r="AM332" s="125" t="s">
        <v>683</v>
      </c>
      <c r="AN332" s="125"/>
      <c r="AO332" s="125" t="s">
        <v>683</v>
      </c>
    </row>
    <row r="333" spans="1:41" ht="18.75" hidden="1" outlineLevel="2">
      <c r="A333" s="155">
        <v>603200</v>
      </c>
      <c r="B333" s="11">
        <f t="shared" si="1631"/>
        <v>630401490</v>
      </c>
      <c r="C333" s="11">
        <v>401490</v>
      </c>
      <c r="D333" s="140"/>
      <c r="E333" s="55" t="s">
        <v>110</v>
      </c>
      <c r="F333" s="78" t="s">
        <v>613</v>
      </c>
      <c r="G333" s="107" t="s">
        <v>587</v>
      </c>
      <c r="H333" s="50">
        <f>IFERROR(IF(G332,H332/G332*100,0),0)</f>
        <v>0</v>
      </c>
      <c r="I333" s="50">
        <f t="shared" ref="I333" si="1787">IFERROR(IF(H332,I332/H332*100,0),0)</f>
        <v>0</v>
      </c>
      <c r="J333" s="50">
        <f t="shared" ref="J333" si="1788">IFERROR(IF(I332,J332/I332*100,0),0)</f>
        <v>0</v>
      </c>
      <c r="K333" s="50">
        <f t="shared" ref="K333" si="1789">IFERROR(IF(J332,K332/J332*100,0),0)</f>
        <v>0</v>
      </c>
      <c r="L333" s="50">
        <f t="shared" ref="L333" si="1790">IFERROR(IF(K332,L332/K332*100,0),0)</f>
        <v>0</v>
      </c>
      <c r="M333" s="50">
        <f t="shared" ref="M333" si="1791">IFERROR(IF(L332,M332/L332*100,0),0)</f>
        <v>0</v>
      </c>
      <c r="N333" s="107" t="s">
        <v>587</v>
      </c>
      <c r="O333" s="50">
        <f>IFERROR(IF(N332,O332/N332*100,0),0)</f>
        <v>0</v>
      </c>
      <c r="P333" s="50">
        <f t="shared" ref="P333" si="1792">IFERROR(IF(O332,P332/O332*100,0),0)</f>
        <v>0</v>
      </c>
      <c r="Q333" s="50">
        <f t="shared" ref="Q333:S333" si="1793">IFERROR(IF(P332,Q332/P332*100,0),0)</f>
        <v>0</v>
      </c>
      <c r="R333" s="192" t="str">
        <f t="shared" si="1657"/>
        <v/>
      </c>
      <c r="S333" s="50">
        <f t="shared" si="1793"/>
        <v>0</v>
      </c>
      <c r="T333" s="215"/>
      <c r="U333" s="169"/>
      <c r="AA333" s="177" t="s">
        <v>110</v>
      </c>
      <c r="AD333" s="107" t="s">
        <v>683</v>
      </c>
      <c r="AE333" s="50" t="s">
        <v>683</v>
      </c>
      <c r="AF333" s="50" t="s">
        <v>683</v>
      </c>
      <c r="AG333" s="50" t="s">
        <v>683</v>
      </c>
      <c r="AH333" s="50" t="s">
        <v>683</v>
      </c>
      <c r="AI333" s="50" t="s">
        <v>683</v>
      </c>
      <c r="AJ333" s="50"/>
      <c r="AK333" s="107" t="s">
        <v>683</v>
      </c>
      <c r="AL333" s="50" t="s">
        <v>683</v>
      </c>
      <c r="AM333" s="50" t="s">
        <v>683</v>
      </c>
      <c r="AN333" s="50"/>
      <c r="AO333" s="192" t="s">
        <v>683</v>
      </c>
    </row>
    <row r="334" spans="1:41" ht="18.75" hidden="1" outlineLevel="2">
      <c r="A334" s="155">
        <v>603210</v>
      </c>
      <c r="B334" s="11">
        <f t="shared" si="1631"/>
        <v>630401500</v>
      </c>
      <c r="C334" s="11">
        <v>401500</v>
      </c>
      <c r="D334" s="140"/>
      <c r="E334" s="125" t="str">
        <f>IF(AA334="","Бюджетообразующее предприятие 75",AA334)</f>
        <v>Бюджетообразующее предприятие 75</v>
      </c>
      <c r="F334" s="157" t="s">
        <v>109</v>
      </c>
      <c r="G334" s="125" t="str">
        <f t="shared" ref="G334" si="1794">IF(AD334="","",AD334)</f>
        <v/>
      </c>
      <c r="H334" s="125" t="str">
        <f t="shared" ref="H334" si="1795">IF(AE334="","",AE334)</f>
        <v/>
      </c>
      <c r="I334" s="125" t="str">
        <f t="shared" ref="I334" si="1796">IF(AF334="","",AF334)</f>
        <v/>
      </c>
      <c r="J334" s="125" t="str">
        <f t="shared" ref="J334" si="1797">IF(AG334="","",AG334)</f>
        <v/>
      </c>
      <c r="K334" s="125" t="str">
        <f t="shared" ref="K334" si="1798">IF(AH334="","",AH334)</f>
        <v/>
      </c>
      <c r="L334" s="125" t="str">
        <f t="shared" ref="L334" si="1799">IF(AI334="","",AI334)</f>
        <v/>
      </c>
      <c r="M334" s="125"/>
      <c r="N334" s="125" t="str">
        <f t="shared" ref="N334" si="1800">IF(AK334="","",AK334)</f>
        <v/>
      </c>
      <c r="O334" s="125" t="str">
        <f t="shared" ref="O334" si="1801">IF(AL334="","",AL334)</f>
        <v/>
      </c>
      <c r="P334" s="125" t="str">
        <f t="shared" ref="P334" si="1802">IF(AM334="","",AM334)</f>
        <v/>
      </c>
      <c r="Q334" s="125"/>
      <c r="R334" s="125" t="str">
        <f t="shared" si="1657"/>
        <v/>
      </c>
      <c r="S334" s="125"/>
      <c r="T334" s="211"/>
      <c r="U334" s="169"/>
      <c r="AA334" s="177" t="s">
        <v>731</v>
      </c>
      <c r="AD334" s="125" t="s">
        <v>683</v>
      </c>
      <c r="AE334" s="125" t="s">
        <v>683</v>
      </c>
      <c r="AF334" s="125" t="s">
        <v>683</v>
      </c>
      <c r="AG334" s="125" t="s">
        <v>683</v>
      </c>
      <c r="AH334" s="125" t="s">
        <v>683</v>
      </c>
      <c r="AI334" s="125" t="s">
        <v>683</v>
      </c>
      <c r="AJ334" s="125"/>
      <c r="AK334" s="125" t="s">
        <v>683</v>
      </c>
      <c r="AL334" s="125" t="s">
        <v>683</v>
      </c>
      <c r="AM334" s="125" t="s">
        <v>683</v>
      </c>
      <c r="AN334" s="125"/>
      <c r="AO334" s="125" t="s">
        <v>683</v>
      </c>
    </row>
    <row r="335" spans="1:41" ht="18.75" hidden="1" outlineLevel="2">
      <c r="A335" s="155">
        <v>603220</v>
      </c>
      <c r="B335" s="11">
        <f t="shared" si="1631"/>
        <v>630401510</v>
      </c>
      <c r="C335" s="11">
        <v>401510</v>
      </c>
      <c r="D335" s="140"/>
      <c r="E335" s="55" t="s">
        <v>110</v>
      </c>
      <c r="F335" s="78" t="s">
        <v>613</v>
      </c>
      <c r="G335" s="107" t="s">
        <v>587</v>
      </c>
      <c r="H335" s="50">
        <f>IFERROR(IF(G334,H334/G334*100,0),0)</f>
        <v>0</v>
      </c>
      <c r="I335" s="50">
        <f t="shared" ref="I335" si="1803">IFERROR(IF(H334,I334/H334*100,0),0)</f>
        <v>0</v>
      </c>
      <c r="J335" s="50">
        <f t="shared" ref="J335" si="1804">IFERROR(IF(I334,J334/I334*100,0),0)</f>
        <v>0</v>
      </c>
      <c r="K335" s="50">
        <f t="shared" ref="K335" si="1805">IFERROR(IF(J334,K334/J334*100,0),0)</f>
        <v>0</v>
      </c>
      <c r="L335" s="50">
        <f t="shared" ref="L335" si="1806">IFERROR(IF(K334,L334/K334*100,0),0)</f>
        <v>0</v>
      </c>
      <c r="M335" s="50">
        <f t="shared" ref="M335" si="1807">IFERROR(IF(L334,M334/L334*100,0),0)</f>
        <v>0</v>
      </c>
      <c r="N335" s="107" t="s">
        <v>587</v>
      </c>
      <c r="O335" s="50">
        <f>IFERROR(IF(N334,O334/N334*100,0),0)</f>
        <v>0</v>
      </c>
      <c r="P335" s="50">
        <f t="shared" ref="P335" si="1808">IFERROR(IF(O334,P334/O334*100,0),0)</f>
        <v>0</v>
      </c>
      <c r="Q335" s="50">
        <f t="shared" ref="Q335:S335" si="1809">IFERROR(IF(P334,Q334/P334*100,0),0)</f>
        <v>0</v>
      </c>
      <c r="R335" s="192" t="str">
        <f t="shared" si="1657"/>
        <v/>
      </c>
      <c r="S335" s="50">
        <f t="shared" si="1809"/>
        <v>0</v>
      </c>
      <c r="T335" s="215"/>
      <c r="U335" s="169"/>
      <c r="AA335" s="177" t="s">
        <v>110</v>
      </c>
      <c r="AD335" s="107" t="s">
        <v>683</v>
      </c>
      <c r="AE335" s="50" t="s">
        <v>683</v>
      </c>
      <c r="AF335" s="50" t="s">
        <v>683</v>
      </c>
      <c r="AG335" s="50" t="s">
        <v>683</v>
      </c>
      <c r="AH335" s="50" t="s">
        <v>683</v>
      </c>
      <c r="AI335" s="50" t="s">
        <v>683</v>
      </c>
      <c r="AJ335" s="50"/>
      <c r="AK335" s="107" t="s">
        <v>683</v>
      </c>
      <c r="AL335" s="50" t="s">
        <v>683</v>
      </c>
      <c r="AM335" s="50" t="s">
        <v>683</v>
      </c>
      <c r="AN335" s="50"/>
      <c r="AO335" s="192" t="s">
        <v>683</v>
      </c>
    </row>
    <row r="336" spans="1:41" ht="18.75" hidden="1" outlineLevel="2">
      <c r="A336" s="155">
        <v>603230</v>
      </c>
      <c r="B336" s="11">
        <f t="shared" si="1631"/>
        <v>630401520</v>
      </c>
      <c r="C336" s="11">
        <v>401520</v>
      </c>
      <c r="D336" s="140"/>
      <c r="E336" s="125" t="str">
        <f>IF(AA336="","Бюджетообразующее предприятие 76",AA336)</f>
        <v>Бюджетообразующее предприятие 76</v>
      </c>
      <c r="F336" s="157" t="s">
        <v>109</v>
      </c>
      <c r="G336" s="125" t="str">
        <f t="shared" ref="G336" si="1810">IF(AD336="","",AD336)</f>
        <v/>
      </c>
      <c r="H336" s="125" t="str">
        <f t="shared" ref="H336" si="1811">IF(AE336="","",AE336)</f>
        <v/>
      </c>
      <c r="I336" s="125" t="str">
        <f t="shared" ref="I336" si="1812">IF(AF336="","",AF336)</f>
        <v/>
      </c>
      <c r="J336" s="125" t="str">
        <f t="shared" ref="J336" si="1813">IF(AG336="","",AG336)</f>
        <v/>
      </c>
      <c r="K336" s="125" t="str">
        <f t="shared" ref="K336" si="1814">IF(AH336="","",AH336)</f>
        <v/>
      </c>
      <c r="L336" s="125" t="str">
        <f t="shared" ref="L336" si="1815">IF(AI336="","",AI336)</f>
        <v/>
      </c>
      <c r="M336" s="125"/>
      <c r="N336" s="125" t="str">
        <f t="shared" ref="N336" si="1816">IF(AK336="","",AK336)</f>
        <v/>
      </c>
      <c r="O336" s="125" t="str">
        <f t="shared" ref="O336" si="1817">IF(AL336="","",AL336)</f>
        <v/>
      </c>
      <c r="P336" s="125" t="str">
        <f t="shared" ref="P336" si="1818">IF(AM336="","",AM336)</f>
        <v/>
      </c>
      <c r="Q336" s="125"/>
      <c r="R336" s="125" t="str">
        <f t="shared" si="1657"/>
        <v/>
      </c>
      <c r="S336" s="125"/>
      <c r="T336" s="211"/>
      <c r="U336" s="169"/>
      <c r="AA336" s="177" t="s">
        <v>732</v>
      </c>
      <c r="AD336" s="125" t="s">
        <v>683</v>
      </c>
      <c r="AE336" s="125" t="s">
        <v>683</v>
      </c>
      <c r="AF336" s="125" t="s">
        <v>683</v>
      </c>
      <c r="AG336" s="125" t="s">
        <v>683</v>
      </c>
      <c r="AH336" s="125" t="s">
        <v>683</v>
      </c>
      <c r="AI336" s="125" t="s">
        <v>683</v>
      </c>
      <c r="AJ336" s="125"/>
      <c r="AK336" s="125" t="s">
        <v>683</v>
      </c>
      <c r="AL336" s="125" t="s">
        <v>683</v>
      </c>
      <c r="AM336" s="125" t="s">
        <v>683</v>
      </c>
      <c r="AN336" s="125"/>
      <c r="AO336" s="125" t="s">
        <v>683</v>
      </c>
    </row>
    <row r="337" spans="1:41" ht="18.75" hidden="1" outlineLevel="2">
      <c r="A337" s="155">
        <v>603240</v>
      </c>
      <c r="B337" s="11">
        <f t="shared" si="1631"/>
        <v>630401530</v>
      </c>
      <c r="C337" s="11">
        <v>401530</v>
      </c>
      <c r="D337" s="140"/>
      <c r="E337" s="55" t="s">
        <v>110</v>
      </c>
      <c r="F337" s="78" t="s">
        <v>613</v>
      </c>
      <c r="G337" s="107" t="s">
        <v>587</v>
      </c>
      <c r="H337" s="50">
        <f>IFERROR(IF(G336,H336/G336*100,0),0)</f>
        <v>0</v>
      </c>
      <c r="I337" s="50">
        <f t="shared" ref="I337" si="1819">IFERROR(IF(H336,I336/H336*100,0),0)</f>
        <v>0</v>
      </c>
      <c r="J337" s="50">
        <f t="shared" ref="J337" si="1820">IFERROR(IF(I336,J336/I336*100,0),0)</f>
        <v>0</v>
      </c>
      <c r="K337" s="50">
        <f t="shared" ref="K337" si="1821">IFERROR(IF(J336,K336/J336*100,0),0)</f>
        <v>0</v>
      </c>
      <c r="L337" s="50">
        <f t="shared" ref="L337" si="1822">IFERROR(IF(K336,L336/K336*100,0),0)</f>
        <v>0</v>
      </c>
      <c r="M337" s="50">
        <f t="shared" ref="M337" si="1823">IFERROR(IF(L336,M336/L336*100,0),0)</f>
        <v>0</v>
      </c>
      <c r="N337" s="107" t="s">
        <v>587</v>
      </c>
      <c r="O337" s="50">
        <f>IFERROR(IF(N336,O336/N336*100,0),0)</f>
        <v>0</v>
      </c>
      <c r="P337" s="50">
        <f t="shared" ref="P337" si="1824">IFERROR(IF(O336,P336/O336*100,0),0)</f>
        <v>0</v>
      </c>
      <c r="Q337" s="50">
        <f t="shared" ref="Q337:S337" si="1825">IFERROR(IF(P336,Q336/P336*100,0),0)</f>
        <v>0</v>
      </c>
      <c r="R337" s="192" t="str">
        <f t="shared" si="1657"/>
        <v/>
      </c>
      <c r="S337" s="50">
        <f t="shared" si="1825"/>
        <v>0</v>
      </c>
      <c r="T337" s="215"/>
      <c r="U337" s="169"/>
      <c r="AA337" s="177" t="s">
        <v>110</v>
      </c>
      <c r="AD337" s="107" t="s">
        <v>683</v>
      </c>
      <c r="AE337" s="50" t="s">
        <v>683</v>
      </c>
      <c r="AF337" s="50" t="s">
        <v>683</v>
      </c>
      <c r="AG337" s="50" t="s">
        <v>683</v>
      </c>
      <c r="AH337" s="50" t="s">
        <v>683</v>
      </c>
      <c r="AI337" s="50" t="s">
        <v>683</v>
      </c>
      <c r="AJ337" s="50"/>
      <c r="AK337" s="107" t="s">
        <v>683</v>
      </c>
      <c r="AL337" s="50" t="s">
        <v>683</v>
      </c>
      <c r="AM337" s="50" t="s">
        <v>683</v>
      </c>
      <c r="AN337" s="50"/>
      <c r="AO337" s="192" t="s">
        <v>683</v>
      </c>
    </row>
    <row r="338" spans="1:41" ht="18.75" hidden="1" outlineLevel="2">
      <c r="A338" s="155">
        <v>603250</v>
      </c>
      <c r="B338" s="11">
        <f t="shared" si="1631"/>
        <v>630401540</v>
      </c>
      <c r="C338" s="11">
        <v>401540</v>
      </c>
      <c r="D338" s="140"/>
      <c r="E338" s="125" t="str">
        <f>IF(AA338="","Бюджетообразующее предприятие 77",AA338)</f>
        <v>Бюджетообразующее предприятие 77</v>
      </c>
      <c r="F338" s="157" t="s">
        <v>109</v>
      </c>
      <c r="G338" s="125" t="str">
        <f t="shared" ref="G338" si="1826">IF(AD338="","",AD338)</f>
        <v/>
      </c>
      <c r="H338" s="125" t="str">
        <f t="shared" ref="H338" si="1827">IF(AE338="","",AE338)</f>
        <v/>
      </c>
      <c r="I338" s="125" t="str">
        <f t="shared" ref="I338" si="1828">IF(AF338="","",AF338)</f>
        <v/>
      </c>
      <c r="J338" s="125" t="str">
        <f t="shared" ref="J338" si="1829">IF(AG338="","",AG338)</f>
        <v/>
      </c>
      <c r="K338" s="125" t="str">
        <f t="shared" ref="K338" si="1830">IF(AH338="","",AH338)</f>
        <v/>
      </c>
      <c r="L338" s="125" t="str">
        <f t="shared" ref="L338" si="1831">IF(AI338="","",AI338)</f>
        <v/>
      </c>
      <c r="M338" s="125"/>
      <c r="N338" s="125" t="str">
        <f t="shared" ref="N338" si="1832">IF(AK338="","",AK338)</f>
        <v/>
      </c>
      <c r="O338" s="125" t="str">
        <f t="shared" ref="O338" si="1833">IF(AL338="","",AL338)</f>
        <v/>
      </c>
      <c r="P338" s="125" t="str">
        <f t="shared" ref="P338" si="1834">IF(AM338="","",AM338)</f>
        <v/>
      </c>
      <c r="Q338" s="125"/>
      <c r="R338" s="125" t="str">
        <f t="shared" si="1657"/>
        <v/>
      </c>
      <c r="S338" s="125"/>
      <c r="T338" s="211"/>
      <c r="U338" s="169"/>
      <c r="AA338" s="177" t="s">
        <v>733</v>
      </c>
      <c r="AD338" s="125" t="s">
        <v>683</v>
      </c>
      <c r="AE338" s="125" t="s">
        <v>683</v>
      </c>
      <c r="AF338" s="125" t="s">
        <v>683</v>
      </c>
      <c r="AG338" s="125" t="s">
        <v>683</v>
      </c>
      <c r="AH338" s="125" t="s">
        <v>683</v>
      </c>
      <c r="AI338" s="125" t="s">
        <v>683</v>
      </c>
      <c r="AJ338" s="125"/>
      <c r="AK338" s="125" t="s">
        <v>683</v>
      </c>
      <c r="AL338" s="125" t="s">
        <v>683</v>
      </c>
      <c r="AM338" s="125" t="s">
        <v>683</v>
      </c>
      <c r="AN338" s="125"/>
      <c r="AO338" s="125" t="s">
        <v>683</v>
      </c>
    </row>
    <row r="339" spans="1:41" ht="18.75" hidden="1" outlineLevel="2">
      <c r="A339" s="155">
        <v>603260</v>
      </c>
      <c r="B339" s="11">
        <f t="shared" si="1631"/>
        <v>630401550</v>
      </c>
      <c r="C339" s="11">
        <v>401550</v>
      </c>
      <c r="D339" s="140"/>
      <c r="E339" s="55" t="s">
        <v>110</v>
      </c>
      <c r="F339" s="78" t="s">
        <v>613</v>
      </c>
      <c r="G339" s="107" t="s">
        <v>587</v>
      </c>
      <c r="H339" s="50">
        <f>IFERROR(IF(G338,H338/G338*100,0),0)</f>
        <v>0</v>
      </c>
      <c r="I339" s="50">
        <f t="shared" ref="I339" si="1835">IFERROR(IF(H338,I338/H338*100,0),0)</f>
        <v>0</v>
      </c>
      <c r="J339" s="50">
        <f t="shared" ref="J339" si="1836">IFERROR(IF(I338,J338/I338*100,0),0)</f>
        <v>0</v>
      </c>
      <c r="K339" s="50">
        <f t="shared" ref="K339" si="1837">IFERROR(IF(J338,K338/J338*100,0),0)</f>
        <v>0</v>
      </c>
      <c r="L339" s="50">
        <f t="shared" ref="L339" si="1838">IFERROR(IF(K338,L338/K338*100,0),0)</f>
        <v>0</v>
      </c>
      <c r="M339" s="50">
        <f t="shared" ref="M339" si="1839">IFERROR(IF(L338,M338/L338*100,0),0)</f>
        <v>0</v>
      </c>
      <c r="N339" s="107" t="s">
        <v>587</v>
      </c>
      <c r="O339" s="50">
        <f>IFERROR(IF(N338,O338/N338*100,0),0)</f>
        <v>0</v>
      </c>
      <c r="P339" s="50">
        <f t="shared" ref="P339" si="1840">IFERROR(IF(O338,P338/O338*100,0),0)</f>
        <v>0</v>
      </c>
      <c r="Q339" s="50">
        <f t="shared" ref="Q339:S339" si="1841">IFERROR(IF(P338,Q338/P338*100,0),0)</f>
        <v>0</v>
      </c>
      <c r="R339" s="192" t="str">
        <f t="shared" si="1657"/>
        <v/>
      </c>
      <c r="S339" s="50">
        <f t="shared" si="1841"/>
        <v>0</v>
      </c>
      <c r="T339" s="215"/>
      <c r="U339" s="169"/>
      <c r="AA339" s="177" t="s">
        <v>110</v>
      </c>
      <c r="AD339" s="107" t="s">
        <v>683</v>
      </c>
      <c r="AE339" s="50" t="s">
        <v>683</v>
      </c>
      <c r="AF339" s="50" t="s">
        <v>683</v>
      </c>
      <c r="AG339" s="50" t="s">
        <v>683</v>
      </c>
      <c r="AH339" s="50" t="s">
        <v>683</v>
      </c>
      <c r="AI339" s="50" t="s">
        <v>683</v>
      </c>
      <c r="AJ339" s="50"/>
      <c r="AK339" s="107" t="s">
        <v>683</v>
      </c>
      <c r="AL339" s="50" t="s">
        <v>683</v>
      </c>
      <c r="AM339" s="50" t="s">
        <v>683</v>
      </c>
      <c r="AN339" s="50"/>
      <c r="AO339" s="192" t="s">
        <v>683</v>
      </c>
    </row>
    <row r="340" spans="1:41" ht="18.75" hidden="1" outlineLevel="2">
      <c r="A340" s="155">
        <v>603270</v>
      </c>
      <c r="B340" s="11">
        <f t="shared" si="1631"/>
        <v>630401560</v>
      </c>
      <c r="C340" s="11">
        <v>401560</v>
      </c>
      <c r="D340" s="140"/>
      <c r="E340" s="125" t="str">
        <f>IF(AA340="","Бюджетообразующее предприятие 78",AA340)</f>
        <v>Бюджетообразующее предприятие 78</v>
      </c>
      <c r="F340" s="157" t="s">
        <v>109</v>
      </c>
      <c r="G340" s="125" t="str">
        <f t="shared" ref="G340" si="1842">IF(AD340="","",AD340)</f>
        <v/>
      </c>
      <c r="H340" s="125" t="str">
        <f t="shared" ref="H340" si="1843">IF(AE340="","",AE340)</f>
        <v/>
      </c>
      <c r="I340" s="125" t="str">
        <f t="shared" ref="I340" si="1844">IF(AF340="","",AF340)</f>
        <v/>
      </c>
      <c r="J340" s="125" t="str">
        <f t="shared" ref="J340" si="1845">IF(AG340="","",AG340)</f>
        <v/>
      </c>
      <c r="K340" s="125" t="str">
        <f t="shared" ref="K340" si="1846">IF(AH340="","",AH340)</f>
        <v/>
      </c>
      <c r="L340" s="125" t="str">
        <f t="shared" ref="L340" si="1847">IF(AI340="","",AI340)</f>
        <v/>
      </c>
      <c r="M340" s="125"/>
      <c r="N340" s="125" t="str">
        <f t="shared" ref="N340" si="1848">IF(AK340="","",AK340)</f>
        <v/>
      </c>
      <c r="O340" s="125" t="str">
        <f t="shared" ref="O340" si="1849">IF(AL340="","",AL340)</f>
        <v/>
      </c>
      <c r="P340" s="125" t="str">
        <f t="shared" ref="P340" si="1850">IF(AM340="","",AM340)</f>
        <v/>
      </c>
      <c r="Q340" s="125"/>
      <c r="R340" s="125" t="str">
        <f t="shared" si="1657"/>
        <v/>
      </c>
      <c r="S340" s="125"/>
      <c r="T340" s="211"/>
      <c r="U340" s="169"/>
      <c r="AA340" s="177" t="s">
        <v>734</v>
      </c>
      <c r="AD340" s="125" t="s">
        <v>683</v>
      </c>
      <c r="AE340" s="125" t="s">
        <v>683</v>
      </c>
      <c r="AF340" s="125" t="s">
        <v>683</v>
      </c>
      <c r="AG340" s="125" t="s">
        <v>683</v>
      </c>
      <c r="AH340" s="125" t="s">
        <v>683</v>
      </c>
      <c r="AI340" s="125" t="s">
        <v>683</v>
      </c>
      <c r="AJ340" s="125"/>
      <c r="AK340" s="125" t="s">
        <v>683</v>
      </c>
      <c r="AL340" s="125" t="s">
        <v>683</v>
      </c>
      <c r="AM340" s="125" t="s">
        <v>683</v>
      </c>
      <c r="AN340" s="125"/>
      <c r="AO340" s="125" t="s">
        <v>683</v>
      </c>
    </row>
    <row r="341" spans="1:41" ht="18.75" hidden="1" outlineLevel="2">
      <c r="A341" s="155">
        <v>603280</v>
      </c>
      <c r="B341" s="11">
        <f t="shared" si="1631"/>
        <v>630401570</v>
      </c>
      <c r="C341" s="11">
        <v>401570</v>
      </c>
      <c r="D341" s="140"/>
      <c r="E341" s="55" t="s">
        <v>110</v>
      </c>
      <c r="F341" s="78" t="s">
        <v>613</v>
      </c>
      <c r="G341" s="107" t="s">
        <v>587</v>
      </c>
      <c r="H341" s="50">
        <f>IFERROR(IF(G340,H340/G340*100,0),0)</f>
        <v>0</v>
      </c>
      <c r="I341" s="50">
        <f t="shared" ref="I341" si="1851">IFERROR(IF(H340,I340/H340*100,0),0)</f>
        <v>0</v>
      </c>
      <c r="J341" s="50">
        <f t="shared" ref="J341" si="1852">IFERROR(IF(I340,J340/I340*100,0),0)</f>
        <v>0</v>
      </c>
      <c r="K341" s="50">
        <f t="shared" ref="K341" si="1853">IFERROR(IF(J340,K340/J340*100,0),0)</f>
        <v>0</v>
      </c>
      <c r="L341" s="50">
        <f t="shared" ref="L341" si="1854">IFERROR(IF(K340,L340/K340*100,0),0)</f>
        <v>0</v>
      </c>
      <c r="M341" s="50">
        <f t="shared" ref="M341" si="1855">IFERROR(IF(L340,M340/L340*100,0),0)</f>
        <v>0</v>
      </c>
      <c r="N341" s="107" t="s">
        <v>587</v>
      </c>
      <c r="O341" s="50">
        <f>IFERROR(IF(N340,O340/N340*100,0),0)</f>
        <v>0</v>
      </c>
      <c r="P341" s="50">
        <f t="shared" ref="P341" si="1856">IFERROR(IF(O340,P340/O340*100,0),0)</f>
        <v>0</v>
      </c>
      <c r="Q341" s="50">
        <f t="shared" ref="Q341:S341" si="1857">IFERROR(IF(P340,Q340/P340*100,0),0)</f>
        <v>0</v>
      </c>
      <c r="R341" s="192" t="str">
        <f t="shared" si="1657"/>
        <v/>
      </c>
      <c r="S341" s="50">
        <f t="shared" si="1857"/>
        <v>0</v>
      </c>
      <c r="T341" s="215"/>
      <c r="U341" s="169"/>
      <c r="AA341" s="177" t="s">
        <v>110</v>
      </c>
      <c r="AD341" s="107" t="s">
        <v>683</v>
      </c>
      <c r="AE341" s="50" t="s">
        <v>683</v>
      </c>
      <c r="AF341" s="50" t="s">
        <v>683</v>
      </c>
      <c r="AG341" s="50" t="s">
        <v>683</v>
      </c>
      <c r="AH341" s="50" t="s">
        <v>683</v>
      </c>
      <c r="AI341" s="50" t="s">
        <v>683</v>
      </c>
      <c r="AJ341" s="50"/>
      <c r="AK341" s="107" t="s">
        <v>683</v>
      </c>
      <c r="AL341" s="50" t="s">
        <v>683</v>
      </c>
      <c r="AM341" s="50" t="s">
        <v>683</v>
      </c>
      <c r="AN341" s="50"/>
      <c r="AO341" s="192" t="s">
        <v>683</v>
      </c>
    </row>
    <row r="342" spans="1:41" ht="18.75" hidden="1" outlineLevel="2">
      <c r="A342" s="155">
        <v>603290</v>
      </c>
      <c r="B342" s="11">
        <f t="shared" si="1631"/>
        <v>630401580</v>
      </c>
      <c r="C342" s="11">
        <v>401580</v>
      </c>
      <c r="D342" s="140"/>
      <c r="E342" s="125" t="str">
        <f>IF(AA342="","Бюджетообразующее предприятие 79",AA342)</f>
        <v>Бюджетообразующее предприятие 79</v>
      </c>
      <c r="F342" s="157" t="s">
        <v>109</v>
      </c>
      <c r="G342" s="125" t="str">
        <f t="shared" ref="G342" si="1858">IF(AD342="","",AD342)</f>
        <v/>
      </c>
      <c r="H342" s="125" t="str">
        <f t="shared" ref="H342" si="1859">IF(AE342="","",AE342)</f>
        <v/>
      </c>
      <c r="I342" s="125" t="str">
        <f t="shared" ref="I342" si="1860">IF(AF342="","",AF342)</f>
        <v/>
      </c>
      <c r="J342" s="125" t="str">
        <f t="shared" ref="J342" si="1861">IF(AG342="","",AG342)</f>
        <v/>
      </c>
      <c r="K342" s="125" t="str">
        <f t="shared" ref="K342" si="1862">IF(AH342="","",AH342)</f>
        <v/>
      </c>
      <c r="L342" s="125" t="str">
        <f t="shared" ref="L342" si="1863">IF(AI342="","",AI342)</f>
        <v/>
      </c>
      <c r="M342" s="125"/>
      <c r="N342" s="125" t="str">
        <f t="shared" ref="N342" si="1864">IF(AK342="","",AK342)</f>
        <v/>
      </c>
      <c r="O342" s="125" t="str">
        <f t="shared" ref="O342" si="1865">IF(AL342="","",AL342)</f>
        <v/>
      </c>
      <c r="P342" s="125" t="str">
        <f t="shared" ref="P342" si="1866">IF(AM342="","",AM342)</f>
        <v/>
      </c>
      <c r="Q342" s="125"/>
      <c r="R342" s="125" t="str">
        <f t="shared" si="1657"/>
        <v/>
      </c>
      <c r="S342" s="125"/>
      <c r="T342" s="211"/>
      <c r="U342" s="169"/>
      <c r="AA342" s="177" t="s">
        <v>735</v>
      </c>
      <c r="AD342" s="125" t="s">
        <v>683</v>
      </c>
      <c r="AE342" s="125" t="s">
        <v>683</v>
      </c>
      <c r="AF342" s="125" t="s">
        <v>683</v>
      </c>
      <c r="AG342" s="125" t="s">
        <v>683</v>
      </c>
      <c r="AH342" s="125" t="s">
        <v>683</v>
      </c>
      <c r="AI342" s="125" t="s">
        <v>683</v>
      </c>
      <c r="AJ342" s="125"/>
      <c r="AK342" s="125" t="s">
        <v>683</v>
      </c>
      <c r="AL342" s="125" t="s">
        <v>683</v>
      </c>
      <c r="AM342" s="125" t="s">
        <v>683</v>
      </c>
      <c r="AN342" s="125"/>
      <c r="AO342" s="125" t="s">
        <v>683</v>
      </c>
    </row>
    <row r="343" spans="1:41" ht="18.75" hidden="1" outlineLevel="2">
      <c r="A343" s="155">
        <v>603300</v>
      </c>
      <c r="B343" s="11">
        <f t="shared" si="1631"/>
        <v>630401590</v>
      </c>
      <c r="C343" s="11">
        <v>401590</v>
      </c>
      <c r="D343" s="140"/>
      <c r="E343" s="55" t="s">
        <v>110</v>
      </c>
      <c r="F343" s="78" t="s">
        <v>613</v>
      </c>
      <c r="G343" s="107" t="s">
        <v>587</v>
      </c>
      <c r="H343" s="50">
        <f>IFERROR(IF(G342,H342/G342*100,0),0)</f>
        <v>0</v>
      </c>
      <c r="I343" s="50">
        <f t="shared" ref="I343" si="1867">IFERROR(IF(H342,I342/H342*100,0),0)</f>
        <v>0</v>
      </c>
      <c r="J343" s="50">
        <f t="shared" ref="J343" si="1868">IFERROR(IF(I342,J342/I342*100,0),0)</f>
        <v>0</v>
      </c>
      <c r="K343" s="50">
        <f t="shared" ref="K343" si="1869">IFERROR(IF(J342,K342/J342*100,0),0)</f>
        <v>0</v>
      </c>
      <c r="L343" s="50">
        <f t="shared" ref="L343" si="1870">IFERROR(IF(K342,L342/K342*100,0),0)</f>
        <v>0</v>
      </c>
      <c r="M343" s="50">
        <f t="shared" ref="M343" si="1871">IFERROR(IF(L342,M342/L342*100,0),0)</f>
        <v>0</v>
      </c>
      <c r="N343" s="107" t="s">
        <v>587</v>
      </c>
      <c r="O343" s="50">
        <f>IFERROR(IF(N342,O342/N342*100,0),0)</f>
        <v>0</v>
      </c>
      <c r="P343" s="50">
        <f t="shared" ref="P343" si="1872">IFERROR(IF(O342,P342/O342*100,0),0)</f>
        <v>0</v>
      </c>
      <c r="Q343" s="50">
        <f t="shared" ref="Q343:S343" si="1873">IFERROR(IF(P342,Q342/P342*100,0),0)</f>
        <v>0</v>
      </c>
      <c r="R343" s="192" t="str">
        <f t="shared" si="1657"/>
        <v/>
      </c>
      <c r="S343" s="50">
        <f t="shared" si="1873"/>
        <v>0</v>
      </c>
      <c r="T343" s="215"/>
      <c r="U343" s="169"/>
      <c r="AA343" s="177" t="s">
        <v>110</v>
      </c>
      <c r="AD343" s="107" t="s">
        <v>683</v>
      </c>
      <c r="AE343" s="50" t="s">
        <v>683</v>
      </c>
      <c r="AF343" s="50" t="s">
        <v>683</v>
      </c>
      <c r="AG343" s="50" t="s">
        <v>683</v>
      </c>
      <c r="AH343" s="50" t="s">
        <v>683</v>
      </c>
      <c r="AI343" s="50" t="s">
        <v>683</v>
      </c>
      <c r="AJ343" s="50"/>
      <c r="AK343" s="107" t="s">
        <v>683</v>
      </c>
      <c r="AL343" s="50" t="s">
        <v>683</v>
      </c>
      <c r="AM343" s="50" t="s">
        <v>683</v>
      </c>
      <c r="AN343" s="50"/>
      <c r="AO343" s="192" t="s">
        <v>683</v>
      </c>
    </row>
    <row r="344" spans="1:41" ht="18.75" hidden="1" outlineLevel="2">
      <c r="A344" s="155">
        <v>603310</v>
      </c>
      <c r="B344" s="11">
        <f t="shared" si="1631"/>
        <v>630401600</v>
      </c>
      <c r="C344" s="11">
        <v>401600</v>
      </c>
      <c r="D344" s="140"/>
      <c r="E344" s="125" t="str">
        <f>IF(AA344="","Бюджетообразующее предприятие 80",AA344)</f>
        <v>Бюджетообразующее предприятие 80</v>
      </c>
      <c r="F344" s="157" t="s">
        <v>109</v>
      </c>
      <c r="G344" s="125" t="str">
        <f t="shared" ref="G344" si="1874">IF(AD344="","",AD344)</f>
        <v/>
      </c>
      <c r="H344" s="125" t="str">
        <f t="shared" ref="H344" si="1875">IF(AE344="","",AE344)</f>
        <v/>
      </c>
      <c r="I344" s="125" t="str">
        <f t="shared" ref="I344" si="1876">IF(AF344="","",AF344)</f>
        <v/>
      </c>
      <c r="J344" s="125" t="str">
        <f t="shared" ref="J344" si="1877">IF(AG344="","",AG344)</f>
        <v/>
      </c>
      <c r="K344" s="125" t="str">
        <f t="shared" ref="K344" si="1878">IF(AH344="","",AH344)</f>
        <v/>
      </c>
      <c r="L344" s="125" t="str">
        <f t="shared" ref="L344" si="1879">IF(AI344="","",AI344)</f>
        <v/>
      </c>
      <c r="M344" s="125"/>
      <c r="N344" s="125" t="str">
        <f t="shared" ref="N344" si="1880">IF(AK344="","",AK344)</f>
        <v/>
      </c>
      <c r="O344" s="125" t="str">
        <f t="shared" ref="O344" si="1881">IF(AL344="","",AL344)</f>
        <v/>
      </c>
      <c r="P344" s="125" t="str">
        <f t="shared" ref="P344" si="1882">IF(AM344="","",AM344)</f>
        <v/>
      </c>
      <c r="Q344" s="125"/>
      <c r="R344" s="125" t="str">
        <f t="shared" si="1657"/>
        <v/>
      </c>
      <c r="S344" s="125"/>
      <c r="T344" s="211"/>
      <c r="U344" s="169"/>
      <c r="AA344" s="177" t="s">
        <v>736</v>
      </c>
      <c r="AD344" s="125" t="s">
        <v>683</v>
      </c>
      <c r="AE344" s="125" t="s">
        <v>683</v>
      </c>
      <c r="AF344" s="125" t="s">
        <v>683</v>
      </c>
      <c r="AG344" s="125" t="s">
        <v>683</v>
      </c>
      <c r="AH344" s="125" t="s">
        <v>683</v>
      </c>
      <c r="AI344" s="125" t="s">
        <v>683</v>
      </c>
      <c r="AJ344" s="125"/>
      <c r="AK344" s="125" t="s">
        <v>683</v>
      </c>
      <c r="AL344" s="125" t="s">
        <v>683</v>
      </c>
      <c r="AM344" s="125" t="s">
        <v>683</v>
      </c>
      <c r="AN344" s="125"/>
      <c r="AO344" s="125" t="s">
        <v>683</v>
      </c>
    </row>
    <row r="345" spans="1:41" ht="18.75" hidden="1" outlineLevel="2">
      <c r="A345" s="155">
        <v>603320</v>
      </c>
      <c r="B345" s="11">
        <f t="shared" si="1631"/>
        <v>630401610</v>
      </c>
      <c r="C345" s="11">
        <v>401610</v>
      </c>
      <c r="D345" s="140"/>
      <c r="E345" s="55" t="s">
        <v>110</v>
      </c>
      <c r="F345" s="78" t="s">
        <v>613</v>
      </c>
      <c r="G345" s="107" t="s">
        <v>587</v>
      </c>
      <c r="H345" s="50">
        <f>IFERROR(IF(G344,H344/G344*100,0),0)</f>
        <v>0</v>
      </c>
      <c r="I345" s="50">
        <f t="shared" ref="I345" si="1883">IFERROR(IF(H344,I344/H344*100,0),0)</f>
        <v>0</v>
      </c>
      <c r="J345" s="50">
        <f t="shared" ref="J345" si="1884">IFERROR(IF(I344,J344/I344*100,0),0)</f>
        <v>0</v>
      </c>
      <c r="K345" s="50">
        <f t="shared" ref="K345" si="1885">IFERROR(IF(J344,K344/J344*100,0),0)</f>
        <v>0</v>
      </c>
      <c r="L345" s="50">
        <f t="shared" ref="L345" si="1886">IFERROR(IF(K344,L344/K344*100,0),0)</f>
        <v>0</v>
      </c>
      <c r="M345" s="50">
        <f t="shared" ref="M345" si="1887">IFERROR(IF(L344,M344/L344*100,0),0)</f>
        <v>0</v>
      </c>
      <c r="N345" s="107" t="s">
        <v>587</v>
      </c>
      <c r="O345" s="50">
        <f>IFERROR(IF(N344,O344/N344*100,0),0)</f>
        <v>0</v>
      </c>
      <c r="P345" s="50">
        <f t="shared" ref="P345" si="1888">IFERROR(IF(O344,P344/O344*100,0),0)</f>
        <v>0</v>
      </c>
      <c r="Q345" s="50">
        <f t="shared" ref="Q345:S345" si="1889">IFERROR(IF(P344,Q344/P344*100,0),0)</f>
        <v>0</v>
      </c>
      <c r="R345" s="192" t="str">
        <f t="shared" si="1657"/>
        <v/>
      </c>
      <c r="S345" s="50">
        <f t="shared" si="1889"/>
        <v>0</v>
      </c>
      <c r="T345" s="215"/>
      <c r="U345" s="169"/>
      <c r="AA345" s="177" t="s">
        <v>110</v>
      </c>
      <c r="AD345" s="107" t="s">
        <v>683</v>
      </c>
      <c r="AE345" s="50" t="s">
        <v>683</v>
      </c>
      <c r="AF345" s="50" t="s">
        <v>683</v>
      </c>
      <c r="AG345" s="50" t="s">
        <v>683</v>
      </c>
      <c r="AH345" s="50" t="s">
        <v>683</v>
      </c>
      <c r="AI345" s="50" t="s">
        <v>683</v>
      </c>
      <c r="AJ345" s="50"/>
      <c r="AK345" s="107" t="s">
        <v>683</v>
      </c>
      <c r="AL345" s="50" t="s">
        <v>683</v>
      </c>
      <c r="AM345" s="50" t="s">
        <v>683</v>
      </c>
      <c r="AN345" s="50"/>
      <c r="AO345" s="192" t="s">
        <v>683</v>
      </c>
    </row>
    <row r="346" spans="1:41" ht="18.75" hidden="1" outlineLevel="2">
      <c r="A346" s="155">
        <v>603330</v>
      </c>
      <c r="B346" s="11">
        <f t="shared" si="1631"/>
        <v>630401620</v>
      </c>
      <c r="C346" s="11">
        <v>401620</v>
      </c>
      <c r="D346" s="140"/>
      <c r="E346" s="125" t="str">
        <f>IF(AA346="","Бюджетообразующее предприятие 81",AA346)</f>
        <v>Бюджетообразующее предприятие 81</v>
      </c>
      <c r="F346" s="157" t="s">
        <v>109</v>
      </c>
      <c r="G346" s="125" t="str">
        <f t="shared" ref="G346" si="1890">IF(AD346="","",AD346)</f>
        <v/>
      </c>
      <c r="H346" s="125" t="str">
        <f t="shared" ref="H346" si="1891">IF(AE346="","",AE346)</f>
        <v/>
      </c>
      <c r="I346" s="125" t="str">
        <f t="shared" ref="I346" si="1892">IF(AF346="","",AF346)</f>
        <v/>
      </c>
      <c r="J346" s="125" t="str">
        <f t="shared" ref="J346" si="1893">IF(AG346="","",AG346)</f>
        <v/>
      </c>
      <c r="K346" s="125" t="str">
        <f t="shared" ref="K346" si="1894">IF(AH346="","",AH346)</f>
        <v/>
      </c>
      <c r="L346" s="125" t="str">
        <f t="shared" ref="L346" si="1895">IF(AI346="","",AI346)</f>
        <v/>
      </c>
      <c r="M346" s="125"/>
      <c r="N346" s="125" t="str">
        <f t="shared" ref="N346" si="1896">IF(AK346="","",AK346)</f>
        <v/>
      </c>
      <c r="O346" s="125" t="str">
        <f t="shared" ref="O346" si="1897">IF(AL346="","",AL346)</f>
        <v/>
      </c>
      <c r="P346" s="125" t="str">
        <f t="shared" ref="P346" si="1898">IF(AM346="","",AM346)</f>
        <v/>
      </c>
      <c r="Q346" s="125"/>
      <c r="R346" s="125" t="str">
        <f t="shared" si="1657"/>
        <v/>
      </c>
      <c r="S346" s="125"/>
      <c r="T346" s="211"/>
      <c r="U346" s="169"/>
      <c r="AA346" s="177" t="s">
        <v>737</v>
      </c>
      <c r="AD346" s="125" t="s">
        <v>683</v>
      </c>
      <c r="AE346" s="125" t="s">
        <v>683</v>
      </c>
      <c r="AF346" s="125" t="s">
        <v>683</v>
      </c>
      <c r="AG346" s="125" t="s">
        <v>683</v>
      </c>
      <c r="AH346" s="125" t="s">
        <v>683</v>
      </c>
      <c r="AI346" s="125" t="s">
        <v>683</v>
      </c>
      <c r="AJ346" s="125"/>
      <c r="AK346" s="125" t="s">
        <v>683</v>
      </c>
      <c r="AL346" s="125" t="s">
        <v>683</v>
      </c>
      <c r="AM346" s="125" t="s">
        <v>683</v>
      </c>
      <c r="AN346" s="125"/>
      <c r="AO346" s="125" t="s">
        <v>683</v>
      </c>
    </row>
    <row r="347" spans="1:41" ht="18.75" hidden="1" outlineLevel="2">
      <c r="A347" s="155">
        <v>603340</v>
      </c>
      <c r="B347" s="11">
        <f t="shared" si="1631"/>
        <v>630401630</v>
      </c>
      <c r="C347" s="11">
        <v>401630</v>
      </c>
      <c r="D347" s="140"/>
      <c r="E347" s="55" t="s">
        <v>110</v>
      </c>
      <c r="F347" s="78" t="s">
        <v>613</v>
      </c>
      <c r="G347" s="107" t="s">
        <v>587</v>
      </c>
      <c r="H347" s="50">
        <f>IFERROR(IF(G346,H346/G346*100,0),0)</f>
        <v>0</v>
      </c>
      <c r="I347" s="50">
        <f t="shared" ref="I347" si="1899">IFERROR(IF(H346,I346/H346*100,0),0)</f>
        <v>0</v>
      </c>
      <c r="J347" s="50">
        <f t="shared" ref="J347" si="1900">IFERROR(IF(I346,J346/I346*100,0),0)</f>
        <v>0</v>
      </c>
      <c r="K347" s="50">
        <f t="shared" ref="K347" si="1901">IFERROR(IF(J346,K346/J346*100,0),0)</f>
        <v>0</v>
      </c>
      <c r="L347" s="50">
        <f t="shared" ref="L347" si="1902">IFERROR(IF(K346,L346/K346*100,0),0)</f>
        <v>0</v>
      </c>
      <c r="M347" s="50">
        <f t="shared" ref="M347" si="1903">IFERROR(IF(L346,M346/L346*100,0),0)</f>
        <v>0</v>
      </c>
      <c r="N347" s="107" t="s">
        <v>587</v>
      </c>
      <c r="O347" s="50">
        <f>IFERROR(IF(N346,O346/N346*100,0),0)</f>
        <v>0</v>
      </c>
      <c r="P347" s="50">
        <f t="shared" ref="P347" si="1904">IFERROR(IF(O346,P346/O346*100,0),0)</f>
        <v>0</v>
      </c>
      <c r="Q347" s="50">
        <f t="shared" ref="Q347:S347" si="1905">IFERROR(IF(P346,Q346/P346*100,0),0)</f>
        <v>0</v>
      </c>
      <c r="R347" s="192" t="str">
        <f t="shared" si="1657"/>
        <v/>
      </c>
      <c r="S347" s="50">
        <f t="shared" si="1905"/>
        <v>0</v>
      </c>
      <c r="T347" s="215"/>
      <c r="U347" s="169"/>
      <c r="AA347" s="177" t="s">
        <v>110</v>
      </c>
      <c r="AD347" s="107" t="s">
        <v>683</v>
      </c>
      <c r="AE347" s="50" t="s">
        <v>683</v>
      </c>
      <c r="AF347" s="50" t="s">
        <v>683</v>
      </c>
      <c r="AG347" s="50" t="s">
        <v>683</v>
      </c>
      <c r="AH347" s="50" t="s">
        <v>683</v>
      </c>
      <c r="AI347" s="50" t="s">
        <v>683</v>
      </c>
      <c r="AJ347" s="50"/>
      <c r="AK347" s="107" t="s">
        <v>683</v>
      </c>
      <c r="AL347" s="50" t="s">
        <v>683</v>
      </c>
      <c r="AM347" s="50" t="s">
        <v>683</v>
      </c>
      <c r="AN347" s="50"/>
      <c r="AO347" s="192" t="s">
        <v>683</v>
      </c>
    </row>
    <row r="348" spans="1:41" ht="18.75" hidden="1" outlineLevel="2">
      <c r="A348" s="155">
        <v>603350</v>
      </c>
      <c r="B348" s="11">
        <f t="shared" si="1631"/>
        <v>630401640</v>
      </c>
      <c r="C348" s="11">
        <v>401640</v>
      </c>
      <c r="D348" s="140"/>
      <c r="E348" s="125" t="str">
        <f>IF(AA348="","Бюджетообразующее предприятие 82",AA348)</f>
        <v>Бюджетообразующее предприятие 82</v>
      </c>
      <c r="F348" s="157" t="s">
        <v>109</v>
      </c>
      <c r="G348" s="125" t="str">
        <f t="shared" ref="G348" si="1906">IF(AD348="","",AD348)</f>
        <v/>
      </c>
      <c r="H348" s="125" t="str">
        <f t="shared" ref="H348" si="1907">IF(AE348="","",AE348)</f>
        <v/>
      </c>
      <c r="I348" s="125" t="str">
        <f t="shared" ref="I348" si="1908">IF(AF348="","",AF348)</f>
        <v/>
      </c>
      <c r="J348" s="125" t="str">
        <f t="shared" ref="J348" si="1909">IF(AG348="","",AG348)</f>
        <v/>
      </c>
      <c r="K348" s="125" t="str">
        <f t="shared" ref="K348" si="1910">IF(AH348="","",AH348)</f>
        <v/>
      </c>
      <c r="L348" s="125" t="str">
        <f t="shared" ref="L348" si="1911">IF(AI348="","",AI348)</f>
        <v/>
      </c>
      <c r="M348" s="125"/>
      <c r="N348" s="125" t="str">
        <f t="shared" ref="N348" si="1912">IF(AK348="","",AK348)</f>
        <v/>
      </c>
      <c r="O348" s="125" t="str">
        <f t="shared" ref="O348" si="1913">IF(AL348="","",AL348)</f>
        <v/>
      </c>
      <c r="P348" s="125" t="str">
        <f t="shared" ref="P348" si="1914">IF(AM348="","",AM348)</f>
        <v/>
      </c>
      <c r="Q348" s="125"/>
      <c r="R348" s="125" t="str">
        <f t="shared" si="1657"/>
        <v/>
      </c>
      <c r="S348" s="125"/>
      <c r="T348" s="211"/>
      <c r="U348" s="169"/>
      <c r="AA348" s="177" t="s">
        <v>738</v>
      </c>
      <c r="AD348" s="125" t="s">
        <v>683</v>
      </c>
      <c r="AE348" s="125" t="s">
        <v>683</v>
      </c>
      <c r="AF348" s="125" t="s">
        <v>683</v>
      </c>
      <c r="AG348" s="125" t="s">
        <v>683</v>
      </c>
      <c r="AH348" s="125" t="s">
        <v>683</v>
      </c>
      <c r="AI348" s="125" t="s">
        <v>683</v>
      </c>
      <c r="AJ348" s="125"/>
      <c r="AK348" s="125" t="s">
        <v>683</v>
      </c>
      <c r="AL348" s="125" t="s">
        <v>683</v>
      </c>
      <c r="AM348" s="125" t="s">
        <v>683</v>
      </c>
      <c r="AN348" s="125"/>
      <c r="AO348" s="125" t="s">
        <v>683</v>
      </c>
    </row>
    <row r="349" spans="1:41" ht="18.75" hidden="1" outlineLevel="2">
      <c r="A349" s="155">
        <v>603360</v>
      </c>
      <c r="B349" s="11">
        <f t="shared" si="1631"/>
        <v>630401650</v>
      </c>
      <c r="C349" s="11">
        <v>401650</v>
      </c>
      <c r="D349" s="140"/>
      <c r="E349" s="55" t="s">
        <v>110</v>
      </c>
      <c r="F349" s="78" t="s">
        <v>613</v>
      </c>
      <c r="G349" s="107" t="s">
        <v>587</v>
      </c>
      <c r="H349" s="50">
        <f>IFERROR(IF(G348,H348/G348*100,0),0)</f>
        <v>0</v>
      </c>
      <c r="I349" s="50">
        <f t="shared" ref="I349" si="1915">IFERROR(IF(H348,I348/H348*100,0),0)</f>
        <v>0</v>
      </c>
      <c r="J349" s="50">
        <f t="shared" ref="J349" si="1916">IFERROR(IF(I348,J348/I348*100,0),0)</f>
        <v>0</v>
      </c>
      <c r="K349" s="50">
        <f t="shared" ref="K349" si="1917">IFERROR(IF(J348,K348/J348*100,0),0)</f>
        <v>0</v>
      </c>
      <c r="L349" s="50">
        <f t="shared" ref="L349" si="1918">IFERROR(IF(K348,L348/K348*100,0),0)</f>
        <v>0</v>
      </c>
      <c r="M349" s="50">
        <f t="shared" ref="M349" si="1919">IFERROR(IF(L348,M348/L348*100,0),0)</f>
        <v>0</v>
      </c>
      <c r="N349" s="107" t="s">
        <v>587</v>
      </c>
      <c r="O349" s="50">
        <f>IFERROR(IF(N348,O348/N348*100,0),0)</f>
        <v>0</v>
      </c>
      <c r="P349" s="50">
        <f t="shared" ref="P349" si="1920">IFERROR(IF(O348,P348/O348*100,0),0)</f>
        <v>0</v>
      </c>
      <c r="Q349" s="50">
        <f t="shared" ref="Q349:S349" si="1921">IFERROR(IF(P348,Q348/P348*100,0),0)</f>
        <v>0</v>
      </c>
      <c r="R349" s="192" t="str">
        <f t="shared" si="1657"/>
        <v/>
      </c>
      <c r="S349" s="50">
        <f t="shared" si="1921"/>
        <v>0</v>
      </c>
      <c r="T349" s="215"/>
      <c r="U349" s="169"/>
      <c r="AA349" s="177" t="s">
        <v>110</v>
      </c>
      <c r="AD349" s="107" t="s">
        <v>683</v>
      </c>
      <c r="AE349" s="50" t="s">
        <v>683</v>
      </c>
      <c r="AF349" s="50" t="s">
        <v>683</v>
      </c>
      <c r="AG349" s="50" t="s">
        <v>683</v>
      </c>
      <c r="AH349" s="50" t="s">
        <v>683</v>
      </c>
      <c r="AI349" s="50" t="s">
        <v>683</v>
      </c>
      <c r="AJ349" s="50"/>
      <c r="AK349" s="107" t="s">
        <v>683</v>
      </c>
      <c r="AL349" s="50" t="s">
        <v>683</v>
      </c>
      <c r="AM349" s="50" t="s">
        <v>683</v>
      </c>
      <c r="AN349" s="50"/>
      <c r="AO349" s="192" t="s">
        <v>683</v>
      </c>
    </row>
    <row r="350" spans="1:41" ht="18.75" hidden="1" outlineLevel="2">
      <c r="A350" s="155">
        <v>603370</v>
      </c>
      <c r="B350" s="11">
        <f t="shared" si="1631"/>
        <v>630401660</v>
      </c>
      <c r="C350" s="11">
        <v>401660</v>
      </c>
      <c r="D350" s="140"/>
      <c r="E350" s="125" t="str">
        <f>IF(AA350="","Бюджетообразующее предприятие 83",AA350)</f>
        <v>Бюджетообразующее предприятие 83</v>
      </c>
      <c r="F350" s="157" t="s">
        <v>109</v>
      </c>
      <c r="G350" s="125" t="str">
        <f t="shared" ref="G350" si="1922">IF(AD350="","",AD350)</f>
        <v/>
      </c>
      <c r="H350" s="125" t="str">
        <f t="shared" ref="H350" si="1923">IF(AE350="","",AE350)</f>
        <v/>
      </c>
      <c r="I350" s="125" t="str">
        <f t="shared" ref="I350" si="1924">IF(AF350="","",AF350)</f>
        <v/>
      </c>
      <c r="J350" s="125" t="str">
        <f t="shared" ref="J350" si="1925">IF(AG350="","",AG350)</f>
        <v/>
      </c>
      <c r="K350" s="125" t="str">
        <f t="shared" ref="K350" si="1926">IF(AH350="","",AH350)</f>
        <v/>
      </c>
      <c r="L350" s="125" t="str">
        <f t="shared" ref="L350" si="1927">IF(AI350="","",AI350)</f>
        <v/>
      </c>
      <c r="M350" s="125"/>
      <c r="N350" s="125" t="str">
        <f t="shared" ref="N350" si="1928">IF(AK350="","",AK350)</f>
        <v/>
      </c>
      <c r="O350" s="125" t="str">
        <f t="shared" ref="O350" si="1929">IF(AL350="","",AL350)</f>
        <v/>
      </c>
      <c r="P350" s="125" t="str">
        <f t="shared" ref="P350" si="1930">IF(AM350="","",AM350)</f>
        <v/>
      </c>
      <c r="Q350" s="125"/>
      <c r="R350" s="125" t="str">
        <f t="shared" si="1657"/>
        <v/>
      </c>
      <c r="S350" s="125"/>
      <c r="T350" s="211"/>
      <c r="U350" s="169"/>
      <c r="AA350" s="177" t="s">
        <v>739</v>
      </c>
      <c r="AD350" s="125" t="s">
        <v>683</v>
      </c>
      <c r="AE350" s="125" t="s">
        <v>683</v>
      </c>
      <c r="AF350" s="125" t="s">
        <v>683</v>
      </c>
      <c r="AG350" s="125" t="s">
        <v>683</v>
      </c>
      <c r="AH350" s="125" t="s">
        <v>683</v>
      </c>
      <c r="AI350" s="125" t="s">
        <v>683</v>
      </c>
      <c r="AJ350" s="125"/>
      <c r="AK350" s="125" t="s">
        <v>683</v>
      </c>
      <c r="AL350" s="125" t="s">
        <v>683</v>
      </c>
      <c r="AM350" s="125" t="s">
        <v>683</v>
      </c>
      <c r="AN350" s="125"/>
      <c r="AO350" s="125" t="s">
        <v>683</v>
      </c>
    </row>
    <row r="351" spans="1:41" ht="18.75" hidden="1" outlineLevel="2">
      <c r="A351" s="155">
        <v>603380</v>
      </c>
      <c r="B351" s="11">
        <f t="shared" si="1631"/>
        <v>630401670</v>
      </c>
      <c r="C351" s="11">
        <v>401670</v>
      </c>
      <c r="D351" s="140"/>
      <c r="E351" s="55" t="s">
        <v>110</v>
      </c>
      <c r="F351" s="78" t="s">
        <v>613</v>
      </c>
      <c r="G351" s="107" t="s">
        <v>587</v>
      </c>
      <c r="H351" s="50">
        <f>IFERROR(IF(G350,H350/G350*100,0),0)</f>
        <v>0</v>
      </c>
      <c r="I351" s="50">
        <f t="shared" ref="I351" si="1931">IFERROR(IF(H350,I350/H350*100,0),0)</f>
        <v>0</v>
      </c>
      <c r="J351" s="50">
        <f t="shared" ref="J351" si="1932">IFERROR(IF(I350,J350/I350*100,0),0)</f>
        <v>0</v>
      </c>
      <c r="K351" s="50">
        <f t="shared" ref="K351" si="1933">IFERROR(IF(J350,K350/J350*100,0),0)</f>
        <v>0</v>
      </c>
      <c r="L351" s="50">
        <f t="shared" ref="L351" si="1934">IFERROR(IF(K350,L350/K350*100,0),0)</f>
        <v>0</v>
      </c>
      <c r="M351" s="50">
        <f t="shared" ref="M351" si="1935">IFERROR(IF(L350,M350/L350*100,0),0)</f>
        <v>0</v>
      </c>
      <c r="N351" s="107" t="s">
        <v>587</v>
      </c>
      <c r="O351" s="50">
        <f>IFERROR(IF(N350,O350/N350*100,0),0)</f>
        <v>0</v>
      </c>
      <c r="P351" s="50">
        <f t="shared" ref="P351" si="1936">IFERROR(IF(O350,P350/O350*100,0),0)</f>
        <v>0</v>
      </c>
      <c r="Q351" s="50">
        <f t="shared" ref="Q351:S351" si="1937">IFERROR(IF(P350,Q350/P350*100,0),0)</f>
        <v>0</v>
      </c>
      <c r="R351" s="192" t="str">
        <f t="shared" si="1657"/>
        <v/>
      </c>
      <c r="S351" s="50">
        <f t="shared" si="1937"/>
        <v>0</v>
      </c>
      <c r="T351" s="215"/>
      <c r="U351" s="169"/>
      <c r="AA351" s="177" t="s">
        <v>110</v>
      </c>
      <c r="AD351" s="107" t="s">
        <v>683</v>
      </c>
      <c r="AE351" s="50" t="s">
        <v>683</v>
      </c>
      <c r="AF351" s="50" t="s">
        <v>683</v>
      </c>
      <c r="AG351" s="50" t="s">
        <v>683</v>
      </c>
      <c r="AH351" s="50" t="s">
        <v>683</v>
      </c>
      <c r="AI351" s="50" t="s">
        <v>683</v>
      </c>
      <c r="AJ351" s="50"/>
      <c r="AK351" s="107" t="s">
        <v>683</v>
      </c>
      <c r="AL351" s="50" t="s">
        <v>683</v>
      </c>
      <c r="AM351" s="50" t="s">
        <v>683</v>
      </c>
      <c r="AN351" s="50"/>
      <c r="AO351" s="192" t="s">
        <v>683</v>
      </c>
    </row>
    <row r="352" spans="1:41" ht="18.75" hidden="1" outlineLevel="2">
      <c r="A352" s="155">
        <v>603390</v>
      </c>
      <c r="B352" s="11">
        <f t="shared" si="1631"/>
        <v>630401680</v>
      </c>
      <c r="C352" s="11">
        <v>401680</v>
      </c>
      <c r="D352" s="140"/>
      <c r="E352" s="125" t="str">
        <f>IF(AA352="","Бюджетообразующее предприятие 84",AA352)</f>
        <v>Бюджетообразующее предприятие 84</v>
      </c>
      <c r="F352" s="157" t="s">
        <v>109</v>
      </c>
      <c r="G352" s="125" t="str">
        <f t="shared" ref="G352" si="1938">IF(AD352="","",AD352)</f>
        <v/>
      </c>
      <c r="H352" s="125" t="str">
        <f t="shared" ref="H352" si="1939">IF(AE352="","",AE352)</f>
        <v/>
      </c>
      <c r="I352" s="125" t="str">
        <f t="shared" ref="I352" si="1940">IF(AF352="","",AF352)</f>
        <v/>
      </c>
      <c r="J352" s="125" t="str">
        <f t="shared" ref="J352" si="1941">IF(AG352="","",AG352)</f>
        <v/>
      </c>
      <c r="K352" s="125" t="str">
        <f t="shared" ref="K352" si="1942">IF(AH352="","",AH352)</f>
        <v/>
      </c>
      <c r="L352" s="125" t="str">
        <f t="shared" ref="L352" si="1943">IF(AI352="","",AI352)</f>
        <v/>
      </c>
      <c r="M352" s="125"/>
      <c r="N352" s="125" t="str">
        <f t="shared" ref="N352" si="1944">IF(AK352="","",AK352)</f>
        <v/>
      </c>
      <c r="O352" s="125" t="str">
        <f t="shared" ref="O352" si="1945">IF(AL352="","",AL352)</f>
        <v/>
      </c>
      <c r="P352" s="125" t="str">
        <f t="shared" ref="P352" si="1946">IF(AM352="","",AM352)</f>
        <v/>
      </c>
      <c r="Q352" s="125"/>
      <c r="R352" s="125" t="str">
        <f t="shared" si="1657"/>
        <v/>
      </c>
      <c r="S352" s="125"/>
      <c r="T352" s="211"/>
      <c r="U352" s="169"/>
      <c r="AA352" s="177" t="s">
        <v>740</v>
      </c>
      <c r="AD352" s="125" t="s">
        <v>683</v>
      </c>
      <c r="AE352" s="125" t="s">
        <v>683</v>
      </c>
      <c r="AF352" s="125" t="s">
        <v>683</v>
      </c>
      <c r="AG352" s="125" t="s">
        <v>683</v>
      </c>
      <c r="AH352" s="125" t="s">
        <v>683</v>
      </c>
      <c r="AI352" s="125" t="s">
        <v>683</v>
      </c>
      <c r="AJ352" s="125"/>
      <c r="AK352" s="125" t="s">
        <v>683</v>
      </c>
      <c r="AL352" s="125" t="s">
        <v>683</v>
      </c>
      <c r="AM352" s="125" t="s">
        <v>683</v>
      </c>
      <c r="AN352" s="125"/>
      <c r="AO352" s="125" t="s">
        <v>683</v>
      </c>
    </row>
    <row r="353" spans="1:41" ht="18.75" hidden="1" outlineLevel="2">
      <c r="A353" s="155">
        <v>603400</v>
      </c>
      <c r="B353" s="11">
        <f t="shared" si="1631"/>
        <v>630401690</v>
      </c>
      <c r="C353" s="11">
        <v>401690</v>
      </c>
      <c r="D353" s="140"/>
      <c r="E353" s="55" t="s">
        <v>110</v>
      </c>
      <c r="F353" s="78" t="s">
        <v>613</v>
      </c>
      <c r="G353" s="107" t="s">
        <v>587</v>
      </c>
      <c r="H353" s="50">
        <f>IFERROR(IF(G352,H352/G352*100,0),0)</f>
        <v>0</v>
      </c>
      <c r="I353" s="50">
        <f t="shared" ref="I353" si="1947">IFERROR(IF(H352,I352/H352*100,0),0)</f>
        <v>0</v>
      </c>
      <c r="J353" s="50">
        <f t="shared" ref="J353" si="1948">IFERROR(IF(I352,J352/I352*100,0),0)</f>
        <v>0</v>
      </c>
      <c r="K353" s="50">
        <f t="shared" ref="K353" si="1949">IFERROR(IF(J352,K352/J352*100,0),0)</f>
        <v>0</v>
      </c>
      <c r="L353" s="50">
        <f t="shared" ref="L353" si="1950">IFERROR(IF(K352,L352/K352*100,0),0)</f>
        <v>0</v>
      </c>
      <c r="M353" s="50">
        <f t="shared" ref="M353" si="1951">IFERROR(IF(L352,M352/L352*100,0),0)</f>
        <v>0</v>
      </c>
      <c r="N353" s="107" t="s">
        <v>587</v>
      </c>
      <c r="O353" s="50">
        <f>IFERROR(IF(N352,O352/N352*100,0),0)</f>
        <v>0</v>
      </c>
      <c r="P353" s="50">
        <f t="shared" ref="P353" si="1952">IFERROR(IF(O352,P352/O352*100,0),0)</f>
        <v>0</v>
      </c>
      <c r="Q353" s="50">
        <f t="shared" ref="Q353:S353" si="1953">IFERROR(IF(P352,Q352/P352*100,0),0)</f>
        <v>0</v>
      </c>
      <c r="R353" s="192" t="str">
        <f t="shared" si="1657"/>
        <v/>
      </c>
      <c r="S353" s="50">
        <f t="shared" si="1953"/>
        <v>0</v>
      </c>
      <c r="T353" s="215"/>
      <c r="U353" s="169"/>
      <c r="AA353" s="177" t="s">
        <v>110</v>
      </c>
      <c r="AD353" s="107" t="s">
        <v>683</v>
      </c>
      <c r="AE353" s="50" t="s">
        <v>683</v>
      </c>
      <c r="AF353" s="50" t="s">
        <v>683</v>
      </c>
      <c r="AG353" s="50" t="s">
        <v>683</v>
      </c>
      <c r="AH353" s="50" t="s">
        <v>683</v>
      </c>
      <c r="AI353" s="50" t="s">
        <v>683</v>
      </c>
      <c r="AJ353" s="50"/>
      <c r="AK353" s="107" t="s">
        <v>683</v>
      </c>
      <c r="AL353" s="50" t="s">
        <v>683</v>
      </c>
      <c r="AM353" s="50" t="s">
        <v>683</v>
      </c>
      <c r="AN353" s="50"/>
      <c r="AO353" s="192" t="s">
        <v>683</v>
      </c>
    </row>
    <row r="354" spans="1:41" ht="18.75" hidden="1" outlineLevel="2">
      <c r="A354" s="155">
        <v>603410</v>
      </c>
      <c r="B354" s="11">
        <f t="shared" si="1631"/>
        <v>630401700</v>
      </c>
      <c r="C354" s="11">
        <v>401700</v>
      </c>
      <c r="D354" s="140"/>
      <c r="E354" s="125" t="str">
        <f>IF(AA354="","Бюджетообразующее предприятие 85",AA354)</f>
        <v>Бюджетообразующее предприятие 85</v>
      </c>
      <c r="F354" s="157" t="s">
        <v>109</v>
      </c>
      <c r="G354" s="125" t="str">
        <f t="shared" ref="G354" si="1954">IF(AD354="","",AD354)</f>
        <v/>
      </c>
      <c r="H354" s="125" t="str">
        <f t="shared" ref="H354" si="1955">IF(AE354="","",AE354)</f>
        <v/>
      </c>
      <c r="I354" s="125" t="str">
        <f t="shared" ref="I354" si="1956">IF(AF354="","",AF354)</f>
        <v/>
      </c>
      <c r="J354" s="125" t="str">
        <f t="shared" ref="J354" si="1957">IF(AG354="","",AG354)</f>
        <v/>
      </c>
      <c r="K354" s="125" t="str">
        <f t="shared" ref="K354" si="1958">IF(AH354="","",AH354)</f>
        <v/>
      </c>
      <c r="L354" s="125" t="str">
        <f t="shared" ref="L354" si="1959">IF(AI354="","",AI354)</f>
        <v/>
      </c>
      <c r="M354" s="125"/>
      <c r="N354" s="125" t="str">
        <f t="shared" ref="N354" si="1960">IF(AK354="","",AK354)</f>
        <v/>
      </c>
      <c r="O354" s="125" t="str">
        <f t="shared" ref="O354" si="1961">IF(AL354="","",AL354)</f>
        <v/>
      </c>
      <c r="P354" s="125" t="str">
        <f t="shared" ref="P354" si="1962">IF(AM354="","",AM354)</f>
        <v/>
      </c>
      <c r="Q354" s="125"/>
      <c r="R354" s="125" t="str">
        <f t="shared" si="1657"/>
        <v/>
      </c>
      <c r="S354" s="125"/>
      <c r="T354" s="211"/>
      <c r="U354" s="169"/>
      <c r="AA354" s="177" t="s">
        <v>741</v>
      </c>
      <c r="AD354" s="125" t="s">
        <v>683</v>
      </c>
      <c r="AE354" s="125" t="s">
        <v>683</v>
      </c>
      <c r="AF354" s="125" t="s">
        <v>683</v>
      </c>
      <c r="AG354" s="125" t="s">
        <v>683</v>
      </c>
      <c r="AH354" s="125" t="s">
        <v>683</v>
      </c>
      <c r="AI354" s="125" t="s">
        <v>683</v>
      </c>
      <c r="AJ354" s="125"/>
      <c r="AK354" s="125" t="s">
        <v>683</v>
      </c>
      <c r="AL354" s="125" t="s">
        <v>683</v>
      </c>
      <c r="AM354" s="125" t="s">
        <v>683</v>
      </c>
      <c r="AN354" s="125"/>
      <c r="AO354" s="125" t="s">
        <v>683</v>
      </c>
    </row>
    <row r="355" spans="1:41" ht="18.75" hidden="1" outlineLevel="2">
      <c r="A355" s="155">
        <v>603420</v>
      </c>
      <c r="B355" s="11">
        <f t="shared" si="1631"/>
        <v>630401710</v>
      </c>
      <c r="C355" s="11">
        <v>401710</v>
      </c>
      <c r="D355" s="140"/>
      <c r="E355" s="55" t="s">
        <v>110</v>
      </c>
      <c r="F355" s="78" t="s">
        <v>613</v>
      </c>
      <c r="G355" s="107" t="s">
        <v>587</v>
      </c>
      <c r="H355" s="50">
        <f>IFERROR(IF(G354,H354/G354*100,0),0)</f>
        <v>0</v>
      </c>
      <c r="I355" s="50">
        <f t="shared" ref="I355" si="1963">IFERROR(IF(H354,I354/H354*100,0),0)</f>
        <v>0</v>
      </c>
      <c r="J355" s="50">
        <f t="shared" ref="J355" si="1964">IFERROR(IF(I354,J354/I354*100,0),0)</f>
        <v>0</v>
      </c>
      <c r="K355" s="50">
        <f t="shared" ref="K355" si="1965">IFERROR(IF(J354,K354/J354*100,0),0)</f>
        <v>0</v>
      </c>
      <c r="L355" s="50">
        <f t="shared" ref="L355" si="1966">IFERROR(IF(K354,L354/K354*100,0),0)</f>
        <v>0</v>
      </c>
      <c r="M355" s="50">
        <f t="shared" ref="M355" si="1967">IFERROR(IF(L354,M354/L354*100,0),0)</f>
        <v>0</v>
      </c>
      <c r="N355" s="107" t="s">
        <v>587</v>
      </c>
      <c r="O355" s="50">
        <f>IFERROR(IF(N354,O354/N354*100,0),0)</f>
        <v>0</v>
      </c>
      <c r="P355" s="50">
        <f t="shared" ref="P355" si="1968">IFERROR(IF(O354,P354/O354*100,0),0)</f>
        <v>0</v>
      </c>
      <c r="Q355" s="50">
        <f t="shared" ref="Q355:S355" si="1969">IFERROR(IF(P354,Q354/P354*100,0),0)</f>
        <v>0</v>
      </c>
      <c r="R355" s="192" t="str">
        <f t="shared" si="1657"/>
        <v/>
      </c>
      <c r="S355" s="50">
        <f t="shared" si="1969"/>
        <v>0</v>
      </c>
      <c r="T355" s="215"/>
      <c r="U355" s="169"/>
      <c r="AA355" s="177" t="s">
        <v>110</v>
      </c>
      <c r="AD355" s="107" t="s">
        <v>683</v>
      </c>
      <c r="AE355" s="50" t="s">
        <v>683</v>
      </c>
      <c r="AF355" s="50" t="s">
        <v>683</v>
      </c>
      <c r="AG355" s="50" t="s">
        <v>683</v>
      </c>
      <c r="AH355" s="50" t="s">
        <v>683</v>
      </c>
      <c r="AI355" s="50" t="s">
        <v>683</v>
      </c>
      <c r="AJ355" s="50"/>
      <c r="AK355" s="107" t="s">
        <v>683</v>
      </c>
      <c r="AL355" s="50" t="s">
        <v>683</v>
      </c>
      <c r="AM355" s="50" t="s">
        <v>683</v>
      </c>
      <c r="AN355" s="50"/>
      <c r="AO355" s="192" t="s">
        <v>683</v>
      </c>
    </row>
    <row r="356" spans="1:41" ht="18.75" hidden="1" outlineLevel="2">
      <c r="A356" s="155">
        <v>603430</v>
      </c>
      <c r="B356" s="11">
        <f t="shared" si="1631"/>
        <v>630401720</v>
      </c>
      <c r="C356" s="11">
        <v>401720</v>
      </c>
      <c r="D356" s="140"/>
      <c r="E356" s="125" t="str">
        <f>IF(AA356="","Бюджетообразующее предприятие 86",AA356)</f>
        <v>Бюджетообразующее предприятие 86</v>
      </c>
      <c r="F356" s="157" t="s">
        <v>109</v>
      </c>
      <c r="G356" s="125" t="str">
        <f t="shared" ref="G356" si="1970">IF(AD356="","",AD356)</f>
        <v/>
      </c>
      <c r="H356" s="125" t="str">
        <f t="shared" ref="H356" si="1971">IF(AE356="","",AE356)</f>
        <v/>
      </c>
      <c r="I356" s="125" t="str">
        <f t="shared" ref="I356" si="1972">IF(AF356="","",AF356)</f>
        <v/>
      </c>
      <c r="J356" s="125" t="str">
        <f t="shared" ref="J356" si="1973">IF(AG356="","",AG356)</f>
        <v/>
      </c>
      <c r="K356" s="125" t="str">
        <f t="shared" ref="K356" si="1974">IF(AH356="","",AH356)</f>
        <v/>
      </c>
      <c r="L356" s="125" t="str">
        <f t="shared" ref="L356" si="1975">IF(AI356="","",AI356)</f>
        <v/>
      </c>
      <c r="M356" s="125"/>
      <c r="N356" s="125" t="str">
        <f t="shared" ref="N356" si="1976">IF(AK356="","",AK356)</f>
        <v/>
      </c>
      <c r="O356" s="125" t="str">
        <f t="shared" ref="O356" si="1977">IF(AL356="","",AL356)</f>
        <v/>
      </c>
      <c r="P356" s="125" t="str">
        <f t="shared" ref="P356" si="1978">IF(AM356="","",AM356)</f>
        <v/>
      </c>
      <c r="Q356" s="125"/>
      <c r="R356" s="125" t="str">
        <f t="shared" si="1657"/>
        <v/>
      </c>
      <c r="S356" s="125"/>
      <c r="T356" s="211"/>
      <c r="U356" s="169"/>
      <c r="AA356" s="177" t="s">
        <v>742</v>
      </c>
      <c r="AD356" s="125" t="s">
        <v>683</v>
      </c>
      <c r="AE356" s="125" t="s">
        <v>683</v>
      </c>
      <c r="AF356" s="125" t="s">
        <v>683</v>
      </c>
      <c r="AG356" s="125" t="s">
        <v>683</v>
      </c>
      <c r="AH356" s="125" t="s">
        <v>683</v>
      </c>
      <c r="AI356" s="125" t="s">
        <v>683</v>
      </c>
      <c r="AJ356" s="125"/>
      <c r="AK356" s="125" t="s">
        <v>683</v>
      </c>
      <c r="AL356" s="125" t="s">
        <v>683</v>
      </c>
      <c r="AM356" s="125" t="s">
        <v>683</v>
      </c>
      <c r="AN356" s="125"/>
      <c r="AO356" s="125" t="s">
        <v>683</v>
      </c>
    </row>
    <row r="357" spans="1:41" ht="18.75" hidden="1" outlineLevel="2">
      <c r="A357" s="155">
        <v>603440</v>
      </c>
      <c r="B357" s="11">
        <f t="shared" si="1631"/>
        <v>630401730</v>
      </c>
      <c r="C357" s="11">
        <v>401730</v>
      </c>
      <c r="D357" s="140"/>
      <c r="E357" s="55" t="s">
        <v>110</v>
      </c>
      <c r="F357" s="78" t="s">
        <v>613</v>
      </c>
      <c r="G357" s="107" t="s">
        <v>587</v>
      </c>
      <c r="H357" s="50">
        <f>IFERROR(IF(G356,H356/G356*100,0),0)</f>
        <v>0</v>
      </c>
      <c r="I357" s="50">
        <f t="shared" ref="I357" si="1979">IFERROR(IF(H356,I356/H356*100,0),0)</f>
        <v>0</v>
      </c>
      <c r="J357" s="50">
        <f t="shared" ref="J357" si="1980">IFERROR(IF(I356,J356/I356*100,0),0)</f>
        <v>0</v>
      </c>
      <c r="K357" s="50">
        <f t="shared" ref="K357" si="1981">IFERROR(IF(J356,K356/J356*100,0),0)</f>
        <v>0</v>
      </c>
      <c r="L357" s="50">
        <f t="shared" ref="L357" si="1982">IFERROR(IF(K356,L356/K356*100,0),0)</f>
        <v>0</v>
      </c>
      <c r="M357" s="50">
        <f t="shared" ref="M357" si="1983">IFERROR(IF(L356,M356/L356*100,0),0)</f>
        <v>0</v>
      </c>
      <c r="N357" s="107" t="s">
        <v>587</v>
      </c>
      <c r="O357" s="50">
        <f>IFERROR(IF(N356,O356/N356*100,0),0)</f>
        <v>0</v>
      </c>
      <c r="P357" s="50">
        <f t="shared" ref="P357" si="1984">IFERROR(IF(O356,P356/O356*100,0),0)</f>
        <v>0</v>
      </c>
      <c r="Q357" s="50">
        <f t="shared" ref="Q357:S357" si="1985">IFERROR(IF(P356,Q356/P356*100,0),0)</f>
        <v>0</v>
      </c>
      <c r="R357" s="192" t="str">
        <f t="shared" si="1657"/>
        <v/>
      </c>
      <c r="S357" s="50">
        <f t="shared" si="1985"/>
        <v>0</v>
      </c>
      <c r="T357" s="215"/>
      <c r="U357" s="169"/>
      <c r="AA357" s="177" t="s">
        <v>110</v>
      </c>
      <c r="AD357" s="107" t="s">
        <v>683</v>
      </c>
      <c r="AE357" s="50" t="s">
        <v>683</v>
      </c>
      <c r="AF357" s="50" t="s">
        <v>683</v>
      </c>
      <c r="AG357" s="50" t="s">
        <v>683</v>
      </c>
      <c r="AH357" s="50" t="s">
        <v>683</v>
      </c>
      <c r="AI357" s="50" t="s">
        <v>683</v>
      </c>
      <c r="AJ357" s="50"/>
      <c r="AK357" s="107" t="s">
        <v>683</v>
      </c>
      <c r="AL357" s="50" t="s">
        <v>683</v>
      </c>
      <c r="AM357" s="50" t="s">
        <v>683</v>
      </c>
      <c r="AN357" s="50"/>
      <c r="AO357" s="192" t="s">
        <v>683</v>
      </c>
    </row>
    <row r="358" spans="1:41" ht="18.75" hidden="1" outlineLevel="2">
      <c r="A358" s="155">
        <v>603450</v>
      </c>
      <c r="B358" s="11">
        <f t="shared" si="1631"/>
        <v>630401740</v>
      </c>
      <c r="C358" s="11">
        <v>401740</v>
      </c>
      <c r="D358" s="140"/>
      <c r="E358" s="125" t="str">
        <f>IF(AA358="","Бюджетообразующее предприятие 87",AA358)</f>
        <v>Бюджетообразующее предприятие 87</v>
      </c>
      <c r="F358" s="157" t="s">
        <v>109</v>
      </c>
      <c r="G358" s="125" t="str">
        <f t="shared" ref="G358" si="1986">IF(AD358="","",AD358)</f>
        <v/>
      </c>
      <c r="H358" s="125" t="str">
        <f t="shared" ref="H358" si="1987">IF(AE358="","",AE358)</f>
        <v/>
      </c>
      <c r="I358" s="125" t="str">
        <f t="shared" ref="I358" si="1988">IF(AF358="","",AF358)</f>
        <v/>
      </c>
      <c r="J358" s="125" t="str">
        <f t="shared" ref="J358" si="1989">IF(AG358="","",AG358)</f>
        <v/>
      </c>
      <c r="K358" s="125" t="str">
        <f t="shared" ref="K358" si="1990">IF(AH358="","",AH358)</f>
        <v/>
      </c>
      <c r="L358" s="125" t="str">
        <f t="shared" ref="L358" si="1991">IF(AI358="","",AI358)</f>
        <v/>
      </c>
      <c r="M358" s="125"/>
      <c r="N358" s="125" t="str">
        <f t="shared" ref="N358" si="1992">IF(AK358="","",AK358)</f>
        <v/>
      </c>
      <c r="O358" s="125" t="str">
        <f t="shared" ref="O358" si="1993">IF(AL358="","",AL358)</f>
        <v/>
      </c>
      <c r="P358" s="125" t="str">
        <f t="shared" ref="P358" si="1994">IF(AM358="","",AM358)</f>
        <v/>
      </c>
      <c r="Q358" s="125"/>
      <c r="R358" s="125" t="str">
        <f t="shared" si="1657"/>
        <v/>
      </c>
      <c r="S358" s="125"/>
      <c r="T358" s="211"/>
      <c r="U358" s="169"/>
      <c r="AA358" s="177" t="s">
        <v>743</v>
      </c>
      <c r="AD358" s="125" t="s">
        <v>683</v>
      </c>
      <c r="AE358" s="125" t="s">
        <v>683</v>
      </c>
      <c r="AF358" s="125" t="s">
        <v>683</v>
      </c>
      <c r="AG358" s="125" t="s">
        <v>683</v>
      </c>
      <c r="AH358" s="125" t="s">
        <v>683</v>
      </c>
      <c r="AI358" s="125" t="s">
        <v>683</v>
      </c>
      <c r="AJ358" s="125"/>
      <c r="AK358" s="125" t="s">
        <v>683</v>
      </c>
      <c r="AL358" s="125" t="s">
        <v>683</v>
      </c>
      <c r="AM358" s="125" t="s">
        <v>683</v>
      </c>
      <c r="AN358" s="125"/>
      <c r="AO358" s="125" t="s">
        <v>683</v>
      </c>
    </row>
    <row r="359" spans="1:41" ht="18.75" hidden="1" outlineLevel="2">
      <c r="A359" s="155">
        <v>603460</v>
      </c>
      <c r="B359" s="11">
        <f t="shared" si="1631"/>
        <v>630401750</v>
      </c>
      <c r="C359" s="11">
        <v>401750</v>
      </c>
      <c r="D359" s="140"/>
      <c r="E359" s="55" t="s">
        <v>110</v>
      </c>
      <c r="F359" s="78" t="s">
        <v>613</v>
      </c>
      <c r="G359" s="107" t="s">
        <v>587</v>
      </c>
      <c r="H359" s="50">
        <f>IFERROR(IF(G358,H358/G358*100,0),0)</f>
        <v>0</v>
      </c>
      <c r="I359" s="50">
        <f t="shared" ref="I359" si="1995">IFERROR(IF(H358,I358/H358*100,0),0)</f>
        <v>0</v>
      </c>
      <c r="J359" s="50">
        <f t="shared" ref="J359" si="1996">IFERROR(IF(I358,J358/I358*100,0),0)</f>
        <v>0</v>
      </c>
      <c r="K359" s="50">
        <f t="shared" ref="K359" si="1997">IFERROR(IF(J358,K358/J358*100,0),0)</f>
        <v>0</v>
      </c>
      <c r="L359" s="50">
        <f t="shared" ref="L359" si="1998">IFERROR(IF(K358,L358/K358*100,0),0)</f>
        <v>0</v>
      </c>
      <c r="M359" s="50">
        <f t="shared" ref="M359" si="1999">IFERROR(IF(L358,M358/L358*100,0),0)</f>
        <v>0</v>
      </c>
      <c r="N359" s="107" t="s">
        <v>587</v>
      </c>
      <c r="O359" s="50">
        <f>IFERROR(IF(N358,O358/N358*100,0),0)</f>
        <v>0</v>
      </c>
      <c r="P359" s="50">
        <f t="shared" ref="P359" si="2000">IFERROR(IF(O358,P358/O358*100,0),0)</f>
        <v>0</v>
      </c>
      <c r="Q359" s="50">
        <f t="shared" ref="Q359:S359" si="2001">IFERROR(IF(P358,Q358/P358*100,0),0)</f>
        <v>0</v>
      </c>
      <c r="R359" s="192" t="str">
        <f t="shared" si="1657"/>
        <v/>
      </c>
      <c r="S359" s="50">
        <f t="shared" si="2001"/>
        <v>0</v>
      </c>
      <c r="T359" s="215"/>
      <c r="U359" s="169"/>
      <c r="AA359" s="177" t="s">
        <v>110</v>
      </c>
      <c r="AD359" s="107" t="s">
        <v>683</v>
      </c>
      <c r="AE359" s="50" t="s">
        <v>683</v>
      </c>
      <c r="AF359" s="50" t="s">
        <v>683</v>
      </c>
      <c r="AG359" s="50" t="s">
        <v>683</v>
      </c>
      <c r="AH359" s="50" t="s">
        <v>683</v>
      </c>
      <c r="AI359" s="50" t="s">
        <v>683</v>
      </c>
      <c r="AJ359" s="50"/>
      <c r="AK359" s="107" t="s">
        <v>683</v>
      </c>
      <c r="AL359" s="50" t="s">
        <v>683</v>
      </c>
      <c r="AM359" s="50" t="s">
        <v>683</v>
      </c>
      <c r="AN359" s="50"/>
      <c r="AO359" s="192" t="s">
        <v>683</v>
      </c>
    </row>
    <row r="360" spans="1:41" ht="18.75" hidden="1" outlineLevel="2">
      <c r="A360" s="155">
        <v>603470</v>
      </c>
      <c r="B360" s="11">
        <f t="shared" si="1631"/>
        <v>630401760</v>
      </c>
      <c r="C360" s="11">
        <v>401760</v>
      </c>
      <c r="D360" s="140"/>
      <c r="E360" s="125" t="str">
        <f>IF(AA360="","Бюджетообразующее предприятие 88",AA360)</f>
        <v>Бюджетообразующее предприятие 88</v>
      </c>
      <c r="F360" s="157" t="s">
        <v>109</v>
      </c>
      <c r="G360" s="125" t="str">
        <f t="shared" ref="G360" si="2002">IF(AD360="","",AD360)</f>
        <v/>
      </c>
      <c r="H360" s="125" t="str">
        <f t="shared" ref="H360" si="2003">IF(AE360="","",AE360)</f>
        <v/>
      </c>
      <c r="I360" s="125" t="str">
        <f t="shared" ref="I360" si="2004">IF(AF360="","",AF360)</f>
        <v/>
      </c>
      <c r="J360" s="125" t="str">
        <f t="shared" ref="J360" si="2005">IF(AG360="","",AG360)</f>
        <v/>
      </c>
      <c r="K360" s="125" t="str">
        <f t="shared" ref="K360" si="2006">IF(AH360="","",AH360)</f>
        <v/>
      </c>
      <c r="L360" s="125" t="str">
        <f t="shared" ref="L360" si="2007">IF(AI360="","",AI360)</f>
        <v/>
      </c>
      <c r="M360" s="125"/>
      <c r="N360" s="125" t="str">
        <f t="shared" ref="N360" si="2008">IF(AK360="","",AK360)</f>
        <v/>
      </c>
      <c r="O360" s="125" t="str">
        <f t="shared" ref="O360" si="2009">IF(AL360="","",AL360)</f>
        <v/>
      </c>
      <c r="P360" s="125" t="str">
        <f t="shared" ref="P360" si="2010">IF(AM360="","",AM360)</f>
        <v/>
      </c>
      <c r="Q360" s="125"/>
      <c r="R360" s="125" t="str">
        <f t="shared" si="1657"/>
        <v/>
      </c>
      <c r="S360" s="125"/>
      <c r="T360" s="211"/>
      <c r="U360" s="169"/>
      <c r="AA360" s="177" t="s">
        <v>744</v>
      </c>
      <c r="AD360" s="125" t="s">
        <v>683</v>
      </c>
      <c r="AE360" s="125" t="s">
        <v>683</v>
      </c>
      <c r="AF360" s="125" t="s">
        <v>683</v>
      </c>
      <c r="AG360" s="125" t="s">
        <v>683</v>
      </c>
      <c r="AH360" s="125" t="s">
        <v>683</v>
      </c>
      <c r="AI360" s="125" t="s">
        <v>683</v>
      </c>
      <c r="AJ360" s="125"/>
      <c r="AK360" s="125" t="s">
        <v>683</v>
      </c>
      <c r="AL360" s="125" t="s">
        <v>683</v>
      </c>
      <c r="AM360" s="125" t="s">
        <v>683</v>
      </c>
      <c r="AN360" s="125"/>
      <c r="AO360" s="125" t="s">
        <v>683</v>
      </c>
    </row>
    <row r="361" spans="1:41" ht="18.75" hidden="1" outlineLevel="2">
      <c r="A361" s="155">
        <v>603480</v>
      </c>
      <c r="B361" s="11">
        <f t="shared" si="1631"/>
        <v>630401770</v>
      </c>
      <c r="C361" s="11">
        <v>401770</v>
      </c>
      <c r="D361" s="140"/>
      <c r="E361" s="55" t="s">
        <v>110</v>
      </c>
      <c r="F361" s="78" t="s">
        <v>613</v>
      </c>
      <c r="G361" s="107" t="s">
        <v>587</v>
      </c>
      <c r="H361" s="50">
        <f>IFERROR(IF(G360,H360/G360*100,0),0)</f>
        <v>0</v>
      </c>
      <c r="I361" s="50">
        <f t="shared" ref="I361" si="2011">IFERROR(IF(H360,I360/H360*100,0),0)</f>
        <v>0</v>
      </c>
      <c r="J361" s="50">
        <f t="shared" ref="J361" si="2012">IFERROR(IF(I360,J360/I360*100,0),0)</f>
        <v>0</v>
      </c>
      <c r="K361" s="50">
        <f t="shared" ref="K361" si="2013">IFERROR(IF(J360,K360/J360*100,0),0)</f>
        <v>0</v>
      </c>
      <c r="L361" s="50">
        <f t="shared" ref="L361" si="2014">IFERROR(IF(K360,L360/K360*100,0),0)</f>
        <v>0</v>
      </c>
      <c r="M361" s="50">
        <f t="shared" ref="M361" si="2015">IFERROR(IF(L360,M360/L360*100,0),0)</f>
        <v>0</v>
      </c>
      <c r="N361" s="107" t="s">
        <v>587</v>
      </c>
      <c r="O361" s="50">
        <f>IFERROR(IF(N360,O360/N360*100,0),0)</f>
        <v>0</v>
      </c>
      <c r="P361" s="50">
        <f t="shared" ref="P361" si="2016">IFERROR(IF(O360,P360/O360*100,0),0)</f>
        <v>0</v>
      </c>
      <c r="Q361" s="50">
        <f t="shared" ref="Q361:S361" si="2017">IFERROR(IF(P360,Q360/P360*100,0),0)</f>
        <v>0</v>
      </c>
      <c r="R361" s="192" t="str">
        <f t="shared" si="1657"/>
        <v/>
      </c>
      <c r="S361" s="50">
        <f t="shared" si="2017"/>
        <v>0</v>
      </c>
      <c r="T361" s="215"/>
      <c r="U361" s="169"/>
      <c r="AA361" s="177" t="s">
        <v>110</v>
      </c>
      <c r="AD361" s="107" t="s">
        <v>683</v>
      </c>
      <c r="AE361" s="50" t="s">
        <v>683</v>
      </c>
      <c r="AF361" s="50" t="s">
        <v>683</v>
      </c>
      <c r="AG361" s="50" t="s">
        <v>683</v>
      </c>
      <c r="AH361" s="50" t="s">
        <v>683</v>
      </c>
      <c r="AI361" s="50" t="s">
        <v>683</v>
      </c>
      <c r="AJ361" s="50"/>
      <c r="AK361" s="107" t="s">
        <v>683</v>
      </c>
      <c r="AL361" s="50" t="s">
        <v>683</v>
      </c>
      <c r="AM361" s="50" t="s">
        <v>683</v>
      </c>
      <c r="AN361" s="50"/>
      <c r="AO361" s="192" t="s">
        <v>683</v>
      </c>
    </row>
    <row r="362" spans="1:41" ht="18.75" hidden="1" outlineLevel="2">
      <c r="A362" s="155">
        <v>603490</v>
      </c>
      <c r="B362" s="11">
        <f t="shared" si="1631"/>
        <v>630401780</v>
      </c>
      <c r="C362" s="11">
        <v>401780</v>
      </c>
      <c r="D362" s="140"/>
      <c r="E362" s="125" t="str">
        <f>IF(AA362="","Бюджетообразующее предприятие 89",AA362)</f>
        <v>Бюджетообразующее предприятие 89</v>
      </c>
      <c r="F362" s="157" t="s">
        <v>109</v>
      </c>
      <c r="G362" s="125" t="str">
        <f t="shared" ref="G362" si="2018">IF(AD362="","",AD362)</f>
        <v/>
      </c>
      <c r="H362" s="125" t="str">
        <f t="shared" ref="H362" si="2019">IF(AE362="","",AE362)</f>
        <v/>
      </c>
      <c r="I362" s="125" t="str">
        <f t="shared" ref="I362" si="2020">IF(AF362="","",AF362)</f>
        <v/>
      </c>
      <c r="J362" s="125" t="str">
        <f t="shared" ref="J362" si="2021">IF(AG362="","",AG362)</f>
        <v/>
      </c>
      <c r="K362" s="125" t="str">
        <f t="shared" ref="K362" si="2022">IF(AH362="","",AH362)</f>
        <v/>
      </c>
      <c r="L362" s="125" t="str">
        <f t="shared" ref="L362" si="2023">IF(AI362="","",AI362)</f>
        <v/>
      </c>
      <c r="M362" s="125"/>
      <c r="N362" s="125" t="str">
        <f t="shared" ref="N362" si="2024">IF(AK362="","",AK362)</f>
        <v/>
      </c>
      <c r="O362" s="125" t="str">
        <f t="shared" ref="O362" si="2025">IF(AL362="","",AL362)</f>
        <v/>
      </c>
      <c r="P362" s="125" t="str">
        <f t="shared" ref="P362" si="2026">IF(AM362="","",AM362)</f>
        <v/>
      </c>
      <c r="Q362" s="125"/>
      <c r="R362" s="125" t="str">
        <f t="shared" si="1657"/>
        <v/>
      </c>
      <c r="S362" s="125"/>
      <c r="T362" s="211"/>
      <c r="U362" s="169"/>
      <c r="AA362" s="177" t="s">
        <v>745</v>
      </c>
      <c r="AD362" s="125" t="s">
        <v>683</v>
      </c>
      <c r="AE362" s="125" t="s">
        <v>683</v>
      </c>
      <c r="AF362" s="125" t="s">
        <v>683</v>
      </c>
      <c r="AG362" s="125" t="s">
        <v>683</v>
      </c>
      <c r="AH362" s="125" t="s">
        <v>683</v>
      </c>
      <c r="AI362" s="125" t="s">
        <v>683</v>
      </c>
      <c r="AJ362" s="125"/>
      <c r="AK362" s="125" t="s">
        <v>683</v>
      </c>
      <c r="AL362" s="125" t="s">
        <v>683</v>
      </c>
      <c r="AM362" s="125" t="s">
        <v>683</v>
      </c>
      <c r="AN362" s="125"/>
      <c r="AO362" s="125" t="s">
        <v>683</v>
      </c>
    </row>
    <row r="363" spans="1:41" ht="18.75" hidden="1" outlineLevel="2">
      <c r="A363" s="155">
        <v>603500</v>
      </c>
      <c r="B363" s="11">
        <f t="shared" si="1631"/>
        <v>630401790</v>
      </c>
      <c r="C363" s="11">
        <v>401790</v>
      </c>
      <c r="D363" s="140"/>
      <c r="E363" s="55" t="s">
        <v>110</v>
      </c>
      <c r="F363" s="78" t="s">
        <v>613</v>
      </c>
      <c r="G363" s="107" t="s">
        <v>587</v>
      </c>
      <c r="H363" s="50">
        <f>IFERROR(IF(G362,H362/G362*100,0),0)</f>
        <v>0</v>
      </c>
      <c r="I363" s="50">
        <f t="shared" ref="I363" si="2027">IFERROR(IF(H362,I362/H362*100,0),0)</f>
        <v>0</v>
      </c>
      <c r="J363" s="50">
        <f t="shared" ref="J363" si="2028">IFERROR(IF(I362,J362/I362*100,0),0)</f>
        <v>0</v>
      </c>
      <c r="K363" s="50">
        <f t="shared" ref="K363" si="2029">IFERROR(IF(J362,K362/J362*100,0),0)</f>
        <v>0</v>
      </c>
      <c r="L363" s="50">
        <f t="shared" ref="L363" si="2030">IFERROR(IF(K362,L362/K362*100,0),0)</f>
        <v>0</v>
      </c>
      <c r="M363" s="50">
        <f t="shared" ref="M363" si="2031">IFERROR(IF(L362,M362/L362*100,0),0)</f>
        <v>0</v>
      </c>
      <c r="N363" s="107" t="s">
        <v>587</v>
      </c>
      <c r="O363" s="50">
        <f>IFERROR(IF(N362,O362/N362*100,0),0)</f>
        <v>0</v>
      </c>
      <c r="P363" s="50">
        <f t="shared" ref="P363" si="2032">IFERROR(IF(O362,P362/O362*100,0),0)</f>
        <v>0</v>
      </c>
      <c r="Q363" s="50">
        <f t="shared" ref="Q363:S363" si="2033">IFERROR(IF(P362,Q362/P362*100,0),0)</f>
        <v>0</v>
      </c>
      <c r="R363" s="192" t="str">
        <f t="shared" si="1657"/>
        <v/>
      </c>
      <c r="S363" s="50">
        <f t="shared" si="2033"/>
        <v>0</v>
      </c>
      <c r="T363" s="215"/>
      <c r="U363" s="169"/>
      <c r="AA363" s="177" t="s">
        <v>110</v>
      </c>
      <c r="AD363" s="107" t="s">
        <v>683</v>
      </c>
      <c r="AE363" s="50" t="s">
        <v>683</v>
      </c>
      <c r="AF363" s="50" t="s">
        <v>683</v>
      </c>
      <c r="AG363" s="50" t="s">
        <v>683</v>
      </c>
      <c r="AH363" s="50" t="s">
        <v>683</v>
      </c>
      <c r="AI363" s="50" t="s">
        <v>683</v>
      </c>
      <c r="AJ363" s="50"/>
      <c r="AK363" s="107" t="s">
        <v>683</v>
      </c>
      <c r="AL363" s="50" t="s">
        <v>683</v>
      </c>
      <c r="AM363" s="50" t="s">
        <v>683</v>
      </c>
      <c r="AN363" s="50"/>
      <c r="AO363" s="192" t="s">
        <v>683</v>
      </c>
    </row>
    <row r="364" spans="1:41" ht="18.75" hidden="1" outlineLevel="2">
      <c r="A364" s="155">
        <v>603510</v>
      </c>
      <c r="B364" s="11">
        <f t="shared" si="1631"/>
        <v>630401800</v>
      </c>
      <c r="C364" s="11">
        <v>401800</v>
      </c>
      <c r="D364" s="140"/>
      <c r="E364" s="125" t="str">
        <f>IF(AA364="","Бюджетообразующее предприятие 90",AA364)</f>
        <v>Бюджетообразующее предприятие 90</v>
      </c>
      <c r="F364" s="157" t="s">
        <v>109</v>
      </c>
      <c r="G364" s="125" t="str">
        <f t="shared" ref="G364" si="2034">IF(AD364="","",AD364)</f>
        <v/>
      </c>
      <c r="H364" s="125" t="str">
        <f t="shared" ref="H364" si="2035">IF(AE364="","",AE364)</f>
        <v/>
      </c>
      <c r="I364" s="125" t="str">
        <f t="shared" ref="I364" si="2036">IF(AF364="","",AF364)</f>
        <v/>
      </c>
      <c r="J364" s="125" t="str">
        <f t="shared" ref="J364" si="2037">IF(AG364="","",AG364)</f>
        <v/>
      </c>
      <c r="K364" s="125" t="str">
        <f t="shared" ref="K364" si="2038">IF(AH364="","",AH364)</f>
        <v/>
      </c>
      <c r="L364" s="125" t="str">
        <f t="shared" ref="L364" si="2039">IF(AI364="","",AI364)</f>
        <v/>
      </c>
      <c r="M364" s="125"/>
      <c r="N364" s="125" t="str">
        <f t="shared" ref="N364" si="2040">IF(AK364="","",AK364)</f>
        <v/>
      </c>
      <c r="O364" s="125" t="str">
        <f t="shared" ref="O364" si="2041">IF(AL364="","",AL364)</f>
        <v/>
      </c>
      <c r="P364" s="125" t="str">
        <f t="shared" ref="P364" si="2042">IF(AM364="","",AM364)</f>
        <v/>
      </c>
      <c r="Q364" s="125"/>
      <c r="R364" s="125" t="str">
        <f t="shared" si="1657"/>
        <v/>
      </c>
      <c r="S364" s="125"/>
      <c r="T364" s="211"/>
      <c r="U364" s="169"/>
      <c r="AA364" s="177" t="s">
        <v>746</v>
      </c>
      <c r="AD364" s="125" t="s">
        <v>683</v>
      </c>
      <c r="AE364" s="125" t="s">
        <v>683</v>
      </c>
      <c r="AF364" s="125" t="s">
        <v>683</v>
      </c>
      <c r="AG364" s="125" t="s">
        <v>683</v>
      </c>
      <c r="AH364" s="125" t="s">
        <v>683</v>
      </c>
      <c r="AI364" s="125" t="s">
        <v>683</v>
      </c>
      <c r="AJ364" s="125"/>
      <c r="AK364" s="125" t="s">
        <v>683</v>
      </c>
      <c r="AL364" s="125" t="s">
        <v>683</v>
      </c>
      <c r="AM364" s="125" t="s">
        <v>683</v>
      </c>
      <c r="AN364" s="125"/>
      <c r="AO364" s="125" t="s">
        <v>683</v>
      </c>
    </row>
    <row r="365" spans="1:41" ht="18.75" hidden="1" outlineLevel="2">
      <c r="A365" s="155">
        <v>603520</v>
      </c>
      <c r="B365" s="11">
        <f t="shared" si="1631"/>
        <v>630401810</v>
      </c>
      <c r="C365" s="11">
        <v>401810</v>
      </c>
      <c r="D365" s="140"/>
      <c r="E365" s="55" t="s">
        <v>110</v>
      </c>
      <c r="F365" s="78" t="s">
        <v>613</v>
      </c>
      <c r="G365" s="107" t="s">
        <v>587</v>
      </c>
      <c r="H365" s="50">
        <f>IFERROR(IF(G364,H364/G364*100,0),0)</f>
        <v>0</v>
      </c>
      <c r="I365" s="50">
        <f t="shared" ref="I365" si="2043">IFERROR(IF(H364,I364/H364*100,0),0)</f>
        <v>0</v>
      </c>
      <c r="J365" s="50">
        <f t="shared" ref="J365" si="2044">IFERROR(IF(I364,J364/I364*100,0),0)</f>
        <v>0</v>
      </c>
      <c r="K365" s="50">
        <f t="shared" ref="K365" si="2045">IFERROR(IF(J364,K364/J364*100,0),0)</f>
        <v>0</v>
      </c>
      <c r="L365" s="50">
        <f t="shared" ref="L365" si="2046">IFERROR(IF(K364,L364/K364*100,0),0)</f>
        <v>0</v>
      </c>
      <c r="M365" s="50">
        <f t="shared" ref="M365" si="2047">IFERROR(IF(L364,M364/L364*100,0),0)</f>
        <v>0</v>
      </c>
      <c r="N365" s="107" t="s">
        <v>587</v>
      </c>
      <c r="O365" s="50">
        <f>IFERROR(IF(N364,O364/N364*100,0),0)</f>
        <v>0</v>
      </c>
      <c r="P365" s="50">
        <f t="shared" ref="P365" si="2048">IFERROR(IF(O364,P364/O364*100,0),0)</f>
        <v>0</v>
      </c>
      <c r="Q365" s="50">
        <f t="shared" ref="Q365:S365" si="2049">IFERROR(IF(P364,Q364/P364*100,0),0)</f>
        <v>0</v>
      </c>
      <c r="R365" s="192" t="str">
        <f t="shared" si="1657"/>
        <v/>
      </c>
      <c r="S365" s="50">
        <f t="shared" si="2049"/>
        <v>0</v>
      </c>
      <c r="T365" s="215"/>
      <c r="U365" s="169"/>
      <c r="AA365" s="177" t="s">
        <v>110</v>
      </c>
      <c r="AD365" s="107" t="s">
        <v>683</v>
      </c>
      <c r="AE365" s="50" t="s">
        <v>683</v>
      </c>
      <c r="AF365" s="50" t="s">
        <v>683</v>
      </c>
      <c r="AG365" s="50" t="s">
        <v>683</v>
      </c>
      <c r="AH365" s="50" t="s">
        <v>683</v>
      </c>
      <c r="AI365" s="50" t="s">
        <v>683</v>
      </c>
      <c r="AJ365" s="50"/>
      <c r="AK365" s="107" t="s">
        <v>683</v>
      </c>
      <c r="AL365" s="50" t="s">
        <v>683</v>
      </c>
      <c r="AM365" s="50" t="s">
        <v>683</v>
      </c>
      <c r="AN365" s="50"/>
      <c r="AO365" s="192" t="s">
        <v>683</v>
      </c>
    </row>
    <row r="366" spans="1:41" ht="18.75" hidden="1" outlineLevel="2">
      <c r="A366" s="155">
        <v>603530</v>
      </c>
      <c r="B366" s="11">
        <f t="shared" si="1631"/>
        <v>630401820</v>
      </c>
      <c r="C366" s="11">
        <v>401820</v>
      </c>
      <c r="D366" s="140"/>
      <c r="E366" s="125" t="str">
        <f>IF(AA366="","Бюджетообразующее предприятие 91",AA366)</f>
        <v>Бюджетообразующее предприятие 91</v>
      </c>
      <c r="F366" s="157" t="s">
        <v>109</v>
      </c>
      <c r="G366" s="125" t="str">
        <f t="shared" ref="G366" si="2050">IF(AD366="","",AD366)</f>
        <v/>
      </c>
      <c r="H366" s="125" t="str">
        <f t="shared" ref="H366" si="2051">IF(AE366="","",AE366)</f>
        <v/>
      </c>
      <c r="I366" s="125" t="str">
        <f t="shared" ref="I366" si="2052">IF(AF366="","",AF366)</f>
        <v/>
      </c>
      <c r="J366" s="125" t="str">
        <f t="shared" ref="J366" si="2053">IF(AG366="","",AG366)</f>
        <v/>
      </c>
      <c r="K366" s="125" t="str">
        <f t="shared" ref="K366" si="2054">IF(AH366="","",AH366)</f>
        <v/>
      </c>
      <c r="L366" s="125" t="str">
        <f t="shared" ref="L366" si="2055">IF(AI366="","",AI366)</f>
        <v/>
      </c>
      <c r="M366" s="125"/>
      <c r="N366" s="125" t="str">
        <f t="shared" ref="N366" si="2056">IF(AK366="","",AK366)</f>
        <v/>
      </c>
      <c r="O366" s="125" t="str">
        <f t="shared" ref="O366" si="2057">IF(AL366="","",AL366)</f>
        <v/>
      </c>
      <c r="P366" s="125" t="str">
        <f t="shared" ref="P366" si="2058">IF(AM366="","",AM366)</f>
        <v/>
      </c>
      <c r="Q366" s="125"/>
      <c r="R366" s="125" t="str">
        <f t="shared" si="1657"/>
        <v/>
      </c>
      <c r="S366" s="125"/>
      <c r="T366" s="211"/>
      <c r="U366" s="169"/>
      <c r="AA366" s="177" t="s">
        <v>747</v>
      </c>
      <c r="AD366" s="125" t="s">
        <v>683</v>
      </c>
      <c r="AE366" s="125" t="s">
        <v>683</v>
      </c>
      <c r="AF366" s="125" t="s">
        <v>683</v>
      </c>
      <c r="AG366" s="125" t="s">
        <v>683</v>
      </c>
      <c r="AH366" s="125" t="s">
        <v>683</v>
      </c>
      <c r="AI366" s="125" t="s">
        <v>683</v>
      </c>
      <c r="AJ366" s="125"/>
      <c r="AK366" s="125" t="s">
        <v>683</v>
      </c>
      <c r="AL366" s="125" t="s">
        <v>683</v>
      </c>
      <c r="AM366" s="125" t="s">
        <v>683</v>
      </c>
      <c r="AN366" s="125"/>
      <c r="AO366" s="125" t="s">
        <v>683</v>
      </c>
    </row>
    <row r="367" spans="1:41" ht="18.75" hidden="1" outlineLevel="2">
      <c r="A367" s="155">
        <v>603540</v>
      </c>
      <c r="B367" s="11">
        <f t="shared" si="1631"/>
        <v>630401830</v>
      </c>
      <c r="C367" s="11">
        <v>401830</v>
      </c>
      <c r="D367" s="140"/>
      <c r="E367" s="55" t="s">
        <v>110</v>
      </c>
      <c r="F367" s="78" t="s">
        <v>613</v>
      </c>
      <c r="G367" s="107" t="s">
        <v>587</v>
      </c>
      <c r="H367" s="50">
        <f>IFERROR(IF(G366,H366/G366*100,0),0)</f>
        <v>0</v>
      </c>
      <c r="I367" s="50">
        <f t="shared" ref="I367" si="2059">IFERROR(IF(H366,I366/H366*100,0),0)</f>
        <v>0</v>
      </c>
      <c r="J367" s="50">
        <f t="shared" ref="J367" si="2060">IFERROR(IF(I366,J366/I366*100,0),0)</f>
        <v>0</v>
      </c>
      <c r="K367" s="50">
        <f t="shared" ref="K367" si="2061">IFERROR(IF(J366,K366/J366*100,0),0)</f>
        <v>0</v>
      </c>
      <c r="L367" s="50">
        <f t="shared" ref="L367" si="2062">IFERROR(IF(K366,L366/K366*100,0),0)</f>
        <v>0</v>
      </c>
      <c r="M367" s="50">
        <f t="shared" ref="M367" si="2063">IFERROR(IF(L366,M366/L366*100,0),0)</f>
        <v>0</v>
      </c>
      <c r="N367" s="107" t="s">
        <v>587</v>
      </c>
      <c r="O367" s="50">
        <f>IFERROR(IF(N366,O366/N366*100,0),0)</f>
        <v>0</v>
      </c>
      <c r="P367" s="50">
        <f t="shared" ref="P367" si="2064">IFERROR(IF(O366,P366/O366*100,0),0)</f>
        <v>0</v>
      </c>
      <c r="Q367" s="50">
        <f t="shared" ref="Q367:S367" si="2065">IFERROR(IF(P366,Q366/P366*100,0),0)</f>
        <v>0</v>
      </c>
      <c r="R367" s="192" t="str">
        <f t="shared" si="1657"/>
        <v/>
      </c>
      <c r="S367" s="50">
        <f t="shared" si="2065"/>
        <v>0</v>
      </c>
      <c r="T367" s="215"/>
      <c r="U367" s="169"/>
      <c r="AA367" s="177" t="s">
        <v>110</v>
      </c>
      <c r="AD367" s="107" t="s">
        <v>683</v>
      </c>
      <c r="AE367" s="50" t="s">
        <v>683</v>
      </c>
      <c r="AF367" s="50" t="s">
        <v>683</v>
      </c>
      <c r="AG367" s="50" t="s">
        <v>683</v>
      </c>
      <c r="AH367" s="50" t="s">
        <v>683</v>
      </c>
      <c r="AI367" s="50" t="s">
        <v>683</v>
      </c>
      <c r="AJ367" s="50"/>
      <c r="AK367" s="107" t="s">
        <v>683</v>
      </c>
      <c r="AL367" s="50" t="s">
        <v>683</v>
      </c>
      <c r="AM367" s="50" t="s">
        <v>683</v>
      </c>
      <c r="AN367" s="50"/>
      <c r="AO367" s="192" t="s">
        <v>683</v>
      </c>
    </row>
    <row r="368" spans="1:41" ht="18.75" hidden="1" outlineLevel="2">
      <c r="A368" s="155">
        <v>603550</v>
      </c>
      <c r="B368" s="11">
        <f t="shared" si="1631"/>
        <v>630401840</v>
      </c>
      <c r="C368" s="11">
        <v>401840</v>
      </c>
      <c r="D368" s="140"/>
      <c r="E368" s="125" t="str">
        <f>IF(AA368="","Бюджетообразующее предприятие 92",AA368)</f>
        <v>Бюджетообразующее предприятие 92</v>
      </c>
      <c r="F368" s="157" t="s">
        <v>109</v>
      </c>
      <c r="G368" s="125" t="str">
        <f t="shared" ref="G368" si="2066">IF(AD368="","",AD368)</f>
        <v/>
      </c>
      <c r="H368" s="125" t="str">
        <f t="shared" ref="H368" si="2067">IF(AE368="","",AE368)</f>
        <v/>
      </c>
      <c r="I368" s="125" t="str">
        <f t="shared" ref="I368" si="2068">IF(AF368="","",AF368)</f>
        <v/>
      </c>
      <c r="J368" s="125" t="str">
        <f t="shared" ref="J368" si="2069">IF(AG368="","",AG368)</f>
        <v/>
      </c>
      <c r="K368" s="125" t="str">
        <f t="shared" ref="K368" si="2070">IF(AH368="","",AH368)</f>
        <v/>
      </c>
      <c r="L368" s="125" t="str">
        <f t="shared" ref="L368" si="2071">IF(AI368="","",AI368)</f>
        <v/>
      </c>
      <c r="M368" s="125"/>
      <c r="N368" s="125" t="str">
        <f t="shared" ref="N368" si="2072">IF(AK368="","",AK368)</f>
        <v/>
      </c>
      <c r="O368" s="125" t="str">
        <f t="shared" ref="O368" si="2073">IF(AL368="","",AL368)</f>
        <v/>
      </c>
      <c r="P368" s="125" t="str">
        <f t="shared" ref="P368" si="2074">IF(AM368="","",AM368)</f>
        <v/>
      </c>
      <c r="Q368" s="125"/>
      <c r="R368" s="125" t="str">
        <f t="shared" si="1657"/>
        <v/>
      </c>
      <c r="S368" s="125"/>
      <c r="T368" s="211"/>
      <c r="U368" s="169"/>
      <c r="AA368" s="177" t="s">
        <v>748</v>
      </c>
      <c r="AD368" s="125" t="s">
        <v>683</v>
      </c>
      <c r="AE368" s="125" t="s">
        <v>683</v>
      </c>
      <c r="AF368" s="125" t="s">
        <v>683</v>
      </c>
      <c r="AG368" s="125" t="s">
        <v>683</v>
      </c>
      <c r="AH368" s="125" t="s">
        <v>683</v>
      </c>
      <c r="AI368" s="125" t="s">
        <v>683</v>
      </c>
      <c r="AJ368" s="125"/>
      <c r="AK368" s="125" t="s">
        <v>683</v>
      </c>
      <c r="AL368" s="125" t="s">
        <v>683</v>
      </c>
      <c r="AM368" s="125" t="s">
        <v>683</v>
      </c>
      <c r="AN368" s="125"/>
      <c r="AO368" s="125" t="s">
        <v>683</v>
      </c>
    </row>
    <row r="369" spans="1:41" ht="18.75" hidden="1" outlineLevel="2">
      <c r="A369" s="155">
        <v>603560</v>
      </c>
      <c r="B369" s="11">
        <f t="shared" si="1631"/>
        <v>630401850</v>
      </c>
      <c r="C369" s="11">
        <v>401850</v>
      </c>
      <c r="D369" s="140"/>
      <c r="E369" s="55" t="s">
        <v>110</v>
      </c>
      <c r="F369" s="78" t="s">
        <v>613</v>
      </c>
      <c r="G369" s="107" t="s">
        <v>587</v>
      </c>
      <c r="H369" s="50">
        <f>IFERROR(IF(G368,H368/G368*100,0),0)</f>
        <v>0</v>
      </c>
      <c r="I369" s="50">
        <f t="shared" ref="I369" si="2075">IFERROR(IF(H368,I368/H368*100,0),0)</f>
        <v>0</v>
      </c>
      <c r="J369" s="50">
        <f t="shared" ref="J369" si="2076">IFERROR(IF(I368,J368/I368*100,0),0)</f>
        <v>0</v>
      </c>
      <c r="K369" s="50">
        <f t="shared" ref="K369" si="2077">IFERROR(IF(J368,K368/J368*100,0),0)</f>
        <v>0</v>
      </c>
      <c r="L369" s="50">
        <f t="shared" ref="L369" si="2078">IFERROR(IF(K368,L368/K368*100,0),0)</f>
        <v>0</v>
      </c>
      <c r="M369" s="50">
        <f t="shared" ref="M369" si="2079">IFERROR(IF(L368,M368/L368*100,0),0)</f>
        <v>0</v>
      </c>
      <c r="N369" s="107" t="s">
        <v>587</v>
      </c>
      <c r="O369" s="50">
        <f>IFERROR(IF(N368,O368/N368*100,0),0)</f>
        <v>0</v>
      </c>
      <c r="P369" s="50">
        <f t="shared" ref="P369" si="2080">IFERROR(IF(O368,P368/O368*100,0),0)</f>
        <v>0</v>
      </c>
      <c r="Q369" s="50">
        <f t="shared" ref="Q369:S369" si="2081">IFERROR(IF(P368,Q368/P368*100,0),0)</f>
        <v>0</v>
      </c>
      <c r="R369" s="192" t="str">
        <f t="shared" si="1657"/>
        <v/>
      </c>
      <c r="S369" s="50">
        <f t="shared" si="2081"/>
        <v>0</v>
      </c>
      <c r="T369" s="215"/>
      <c r="U369" s="169"/>
      <c r="AA369" s="177" t="s">
        <v>110</v>
      </c>
      <c r="AD369" s="107" t="s">
        <v>683</v>
      </c>
      <c r="AE369" s="50" t="s">
        <v>683</v>
      </c>
      <c r="AF369" s="50" t="s">
        <v>683</v>
      </c>
      <c r="AG369" s="50" t="s">
        <v>683</v>
      </c>
      <c r="AH369" s="50" t="s">
        <v>683</v>
      </c>
      <c r="AI369" s="50" t="s">
        <v>683</v>
      </c>
      <c r="AJ369" s="50"/>
      <c r="AK369" s="107" t="s">
        <v>683</v>
      </c>
      <c r="AL369" s="50" t="s">
        <v>683</v>
      </c>
      <c r="AM369" s="50" t="s">
        <v>683</v>
      </c>
      <c r="AN369" s="50"/>
      <c r="AO369" s="192" t="s">
        <v>683</v>
      </c>
    </row>
    <row r="370" spans="1:41" ht="18.75" hidden="1" outlineLevel="2">
      <c r="A370" s="155">
        <v>603570</v>
      </c>
      <c r="B370" s="11">
        <f t="shared" si="1631"/>
        <v>630401860</v>
      </c>
      <c r="C370" s="11">
        <v>401860</v>
      </c>
      <c r="D370" s="140"/>
      <c r="E370" s="125" t="str">
        <f>IF(AA370="","Бюджетообразующее предприятие 93",AA370)</f>
        <v>Бюджетообразующее предприятие 93</v>
      </c>
      <c r="F370" s="157" t="s">
        <v>109</v>
      </c>
      <c r="G370" s="125" t="str">
        <f t="shared" ref="G370" si="2082">IF(AD370="","",AD370)</f>
        <v/>
      </c>
      <c r="H370" s="125" t="str">
        <f t="shared" ref="H370" si="2083">IF(AE370="","",AE370)</f>
        <v/>
      </c>
      <c r="I370" s="125" t="str">
        <f t="shared" ref="I370" si="2084">IF(AF370="","",AF370)</f>
        <v/>
      </c>
      <c r="J370" s="125" t="str">
        <f t="shared" ref="J370" si="2085">IF(AG370="","",AG370)</f>
        <v/>
      </c>
      <c r="K370" s="125" t="str">
        <f t="shared" ref="K370" si="2086">IF(AH370="","",AH370)</f>
        <v/>
      </c>
      <c r="L370" s="125" t="str">
        <f t="shared" ref="L370" si="2087">IF(AI370="","",AI370)</f>
        <v/>
      </c>
      <c r="M370" s="125"/>
      <c r="N370" s="125" t="str">
        <f t="shared" ref="N370" si="2088">IF(AK370="","",AK370)</f>
        <v/>
      </c>
      <c r="O370" s="125" t="str">
        <f t="shared" ref="O370" si="2089">IF(AL370="","",AL370)</f>
        <v/>
      </c>
      <c r="P370" s="125" t="str">
        <f t="shared" ref="P370" si="2090">IF(AM370="","",AM370)</f>
        <v/>
      </c>
      <c r="Q370" s="125"/>
      <c r="R370" s="125" t="str">
        <f t="shared" si="1657"/>
        <v/>
      </c>
      <c r="S370" s="125"/>
      <c r="T370" s="211"/>
      <c r="U370" s="169"/>
      <c r="AA370" s="177" t="s">
        <v>749</v>
      </c>
      <c r="AD370" s="125" t="s">
        <v>683</v>
      </c>
      <c r="AE370" s="125" t="s">
        <v>683</v>
      </c>
      <c r="AF370" s="125" t="s">
        <v>683</v>
      </c>
      <c r="AG370" s="125" t="s">
        <v>683</v>
      </c>
      <c r="AH370" s="125" t="s">
        <v>683</v>
      </c>
      <c r="AI370" s="125" t="s">
        <v>683</v>
      </c>
      <c r="AJ370" s="125"/>
      <c r="AK370" s="125" t="s">
        <v>683</v>
      </c>
      <c r="AL370" s="125" t="s">
        <v>683</v>
      </c>
      <c r="AM370" s="125" t="s">
        <v>683</v>
      </c>
      <c r="AN370" s="125"/>
      <c r="AO370" s="125" t="s">
        <v>683</v>
      </c>
    </row>
    <row r="371" spans="1:41" ht="18.75" hidden="1" outlineLevel="2">
      <c r="A371" s="155">
        <v>603580</v>
      </c>
      <c r="B371" s="11">
        <f t="shared" si="1631"/>
        <v>630401870</v>
      </c>
      <c r="C371" s="11">
        <v>401870</v>
      </c>
      <c r="D371" s="140"/>
      <c r="E371" s="55" t="s">
        <v>110</v>
      </c>
      <c r="F371" s="78" t="s">
        <v>613</v>
      </c>
      <c r="G371" s="107" t="s">
        <v>587</v>
      </c>
      <c r="H371" s="50">
        <f>IFERROR(IF(G370,H370/G370*100,0),0)</f>
        <v>0</v>
      </c>
      <c r="I371" s="50">
        <f t="shared" ref="I371" si="2091">IFERROR(IF(H370,I370/H370*100,0),0)</f>
        <v>0</v>
      </c>
      <c r="J371" s="50">
        <f t="shared" ref="J371" si="2092">IFERROR(IF(I370,J370/I370*100,0),0)</f>
        <v>0</v>
      </c>
      <c r="K371" s="50">
        <f t="shared" ref="K371" si="2093">IFERROR(IF(J370,K370/J370*100,0),0)</f>
        <v>0</v>
      </c>
      <c r="L371" s="50">
        <f t="shared" ref="L371" si="2094">IFERROR(IF(K370,L370/K370*100,0),0)</f>
        <v>0</v>
      </c>
      <c r="M371" s="50">
        <f t="shared" ref="M371" si="2095">IFERROR(IF(L370,M370/L370*100,0),0)</f>
        <v>0</v>
      </c>
      <c r="N371" s="107" t="s">
        <v>587</v>
      </c>
      <c r="O371" s="50">
        <f>IFERROR(IF(N370,O370/N370*100,0),0)</f>
        <v>0</v>
      </c>
      <c r="P371" s="50">
        <f t="shared" ref="P371" si="2096">IFERROR(IF(O370,P370/O370*100,0),0)</f>
        <v>0</v>
      </c>
      <c r="Q371" s="50">
        <f t="shared" ref="Q371:S371" si="2097">IFERROR(IF(P370,Q370/P370*100,0),0)</f>
        <v>0</v>
      </c>
      <c r="R371" s="192" t="str">
        <f t="shared" si="1657"/>
        <v/>
      </c>
      <c r="S371" s="50">
        <f t="shared" si="2097"/>
        <v>0</v>
      </c>
      <c r="T371" s="215"/>
      <c r="U371" s="169"/>
      <c r="AA371" s="177" t="s">
        <v>110</v>
      </c>
      <c r="AD371" s="107" t="s">
        <v>683</v>
      </c>
      <c r="AE371" s="50" t="s">
        <v>683</v>
      </c>
      <c r="AF371" s="50" t="s">
        <v>683</v>
      </c>
      <c r="AG371" s="50" t="s">
        <v>683</v>
      </c>
      <c r="AH371" s="50" t="s">
        <v>683</v>
      </c>
      <c r="AI371" s="50" t="s">
        <v>683</v>
      </c>
      <c r="AJ371" s="50"/>
      <c r="AK371" s="107" t="s">
        <v>683</v>
      </c>
      <c r="AL371" s="50" t="s">
        <v>683</v>
      </c>
      <c r="AM371" s="50" t="s">
        <v>683</v>
      </c>
      <c r="AN371" s="50"/>
      <c r="AO371" s="192" t="s">
        <v>683</v>
      </c>
    </row>
    <row r="372" spans="1:41" ht="18.75" hidden="1" outlineLevel="2">
      <c r="A372" s="155">
        <v>603590</v>
      </c>
      <c r="B372" s="11">
        <f t="shared" si="1631"/>
        <v>630401880</v>
      </c>
      <c r="C372" s="11">
        <v>401880</v>
      </c>
      <c r="D372" s="140"/>
      <c r="E372" s="125" t="str">
        <f>IF(AA372="","Бюджетообразующее предприятие 94",AA372)</f>
        <v>Бюджетообразующее предприятие 94</v>
      </c>
      <c r="F372" s="157" t="s">
        <v>109</v>
      </c>
      <c r="G372" s="125" t="str">
        <f t="shared" ref="G372" si="2098">IF(AD372="","",AD372)</f>
        <v/>
      </c>
      <c r="H372" s="125" t="str">
        <f t="shared" ref="H372" si="2099">IF(AE372="","",AE372)</f>
        <v/>
      </c>
      <c r="I372" s="125" t="str">
        <f t="shared" ref="I372" si="2100">IF(AF372="","",AF372)</f>
        <v/>
      </c>
      <c r="J372" s="125" t="str">
        <f t="shared" ref="J372" si="2101">IF(AG372="","",AG372)</f>
        <v/>
      </c>
      <c r="K372" s="125" t="str">
        <f t="shared" ref="K372" si="2102">IF(AH372="","",AH372)</f>
        <v/>
      </c>
      <c r="L372" s="125" t="str">
        <f t="shared" ref="L372" si="2103">IF(AI372="","",AI372)</f>
        <v/>
      </c>
      <c r="M372" s="125"/>
      <c r="N372" s="125" t="str">
        <f t="shared" ref="N372" si="2104">IF(AK372="","",AK372)</f>
        <v/>
      </c>
      <c r="O372" s="125" t="str">
        <f t="shared" ref="O372" si="2105">IF(AL372="","",AL372)</f>
        <v/>
      </c>
      <c r="P372" s="125" t="str">
        <f t="shared" ref="P372" si="2106">IF(AM372="","",AM372)</f>
        <v/>
      </c>
      <c r="Q372" s="125"/>
      <c r="R372" s="125" t="str">
        <f t="shared" si="1657"/>
        <v/>
      </c>
      <c r="S372" s="125"/>
      <c r="T372" s="211"/>
      <c r="U372" s="169"/>
      <c r="AA372" s="177" t="s">
        <v>750</v>
      </c>
      <c r="AD372" s="125" t="s">
        <v>683</v>
      </c>
      <c r="AE372" s="125" t="s">
        <v>683</v>
      </c>
      <c r="AF372" s="125" t="s">
        <v>683</v>
      </c>
      <c r="AG372" s="125" t="s">
        <v>683</v>
      </c>
      <c r="AH372" s="125" t="s">
        <v>683</v>
      </c>
      <c r="AI372" s="125" t="s">
        <v>683</v>
      </c>
      <c r="AJ372" s="125"/>
      <c r="AK372" s="125" t="s">
        <v>683</v>
      </c>
      <c r="AL372" s="125" t="s">
        <v>683</v>
      </c>
      <c r="AM372" s="125" t="s">
        <v>683</v>
      </c>
      <c r="AN372" s="125"/>
      <c r="AO372" s="125" t="s">
        <v>683</v>
      </c>
    </row>
    <row r="373" spans="1:41" ht="18.75" hidden="1" outlineLevel="2">
      <c r="A373" s="155">
        <v>603600</v>
      </c>
      <c r="B373" s="11">
        <f t="shared" si="1631"/>
        <v>630401890</v>
      </c>
      <c r="C373" s="11">
        <v>401890</v>
      </c>
      <c r="D373" s="140"/>
      <c r="E373" s="55" t="s">
        <v>110</v>
      </c>
      <c r="F373" s="78" t="s">
        <v>613</v>
      </c>
      <c r="G373" s="107" t="s">
        <v>587</v>
      </c>
      <c r="H373" s="50">
        <f>IFERROR(IF(G372,H372/G372*100,0),0)</f>
        <v>0</v>
      </c>
      <c r="I373" s="50">
        <f t="shared" ref="I373" si="2107">IFERROR(IF(H372,I372/H372*100,0),0)</f>
        <v>0</v>
      </c>
      <c r="J373" s="50">
        <f t="shared" ref="J373" si="2108">IFERROR(IF(I372,J372/I372*100,0),0)</f>
        <v>0</v>
      </c>
      <c r="K373" s="50">
        <f t="shared" ref="K373" si="2109">IFERROR(IF(J372,K372/J372*100,0),0)</f>
        <v>0</v>
      </c>
      <c r="L373" s="50">
        <f t="shared" ref="L373" si="2110">IFERROR(IF(K372,L372/K372*100,0),0)</f>
        <v>0</v>
      </c>
      <c r="M373" s="50">
        <f t="shared" ref="M373" si="2111">IFERROR(IF(L372,M372/L372*100,0),0)</f>
        <v>0</v>
      </c>
      <c r="N373" s="107" t="s">
        <v>587</v>
      </c>
      <c r="O373" s="50">
        <f>IFERROR(IF(N372,O372/N372*100,0),0)</f>
        <v>0</v>
      </c>
      <c r="P373" s="50">
        <f t="shared" ref="P373" si="2112">IFERROR(IF(O372,P372/O372*100,0),0)</f>
        <v>0</v>
      </c>
      <c r="Q373" s="50">
        <f t="shared" ref="Q373:S373" si="2113">IFERROR(IF(P372,Q372/P372*100,0),0)</f>
        <v>0</v>
      </c>
      <c r="R373" s="192" t="str">
        <f t="shared" si="1657"/>
        <v/>
      </c>
      <c r="S373" s="50">
        <f t="shared" si="2113"/>
        <v>0</v>
      </c>
      <c r="T373" s="215"/>
      <c r="U373" s="169"/>
      <c r="AA373" s="177" t="s">
        <v>110</v>
      </c>
      <c r="AD373" s="107" t="s">
        <v>683</v>
      </c>
      <c r="AE373" s="50" t="s">
        <v>683</v>
      </c>
      <c r="AF373" s="50" t="s">
        <v>683</v>
      </c>
      <c r="AG373" s="50" t="s">
        <v>683</v>
      </c>
      <c r="AH373" s="50" t="s">
        <v>683</v>
      </c>
      <c r="AI373" s="50" t="s">
        <v>683</v>
      </c>
      <c r="AJ373" s="50"/>
      <c r="AK373" s="107" t="s">
        <v>683</v>
      </c>
      <c r="AL373" s="50" t="s">
        <v>683</v>
      </c>
      <c r="AM373" s="50" t="s">
        <v>683</v>
      </c>
      <c r="AN373" s="50"/>
      <c r="AO373" s="192" t="s">
        <v>683</v>
      </c>
    </row>
    <row r="374" spans="1:41" ht="18.75" hidden="1" outlineLevel="2">
      <c r="A374" s="155">
        <v>603610</v>
      </c>
      <c r="B374" s="11">
        <f t="shared" si="1631"/>
        <v>630401900</v>
      </c>
      <c r="C374" s="11">
        <v>401900</v>
      </c>
      <c r="D374" s="140"/>
      <c r="E374" s="125" t="str">
        <f>IF(AA374="","Бюджетообразующее предприятие 95",AA374)</f>
        <v>Бюджетообразующее предприятие 95</v>
      </c>
      <c r="F374" s="157" t="s">
        <v>109</v>
      </c>
      <c r="G374" s="125" t="str">
        <f t="shared" ref="G374" si="2114">IF(AD374="","",AD374)</f>
        <v/>
      </c>
      <c r="H374" s="125" t="str">
        <f t="shared" ref="H374" si="2115">IF(AE374="","",AE374)</f>
        <v/>
      </c>
      <c r="I374" s="125" t="str">
        <f t="shared" ref="I374" si="2116">IF(AF374="","",AF374)</f>
        <v/>
      </c>
      <c r="J374" s="125" t="str">
        <f t="shared" ref="J374" si="2117">IF(AG374="","",AG374)</f>
        <v/>
      </c>
      <c r="K374" s="125" t="str">
        <f t="shared" ref="K374" si="2118">IF(AH374="","",AH374)</f>
        <v/>
      </c>
      <c r="L374" s="125" t="str">
        <f t="shared" ref="L374" si="2119">IF(AI374="","",AI374)</f>
        <v/>
      </c>
      <c r="M374" s="125"/>
      <c r="N374" s="125" t="str">
        <f t="shared" ref="N374" si="2120">IF(AK374="","",AK374)</f>
        <v/>
      </c>
      <c r="O374" s="125" t="str">
        <f t="shared" ref="O374" si="2121">IF(AL374="","",AL374)</f>
        <v/>
      </c>
      <c r="P374" s="125" t="str">
        <f t="shared" ref="P374" si="2122">IF(AM374="","",AM374)</f>
        <v/>
      </c>
      <c r="Q374" s="125"/>
      <c r="R374" s="125" t="str">
        <f t="shared" si="1657"/>
        <v/>
      </c>
      <c r="S374" s="125"/>
      <c r="T374" s="211"/>
      <c r="U374" s="170"/>
      <c r="AA374" s="177" t="s">
        <v>751</v>
      </c>
      <c r="AD374" s="125" t="s">
        <v>683</v>
      </c>
      <c r="AE374" s="125" t="s">
        <v>683</v>
      </c>
      <c r="AF374" s="125" t="s">
        <v>683</v>
      </c>
      <c r="AG374" s="125" t="s">
        <v>683</v>
      </c>
      <c r="AH374" s="125" t="s">
        <v>683</v>
      </c>
      <c r="AI374" s="125" t="s">
        <v>683</v>
      </c>
      <c r="AJ374" s="125"/>
      <c r="AK374" s="125" t="s">
        <v>683</v>
      </c>
      <c r="AL374" s="125" t="s">
        <v>683</v>
      </c>
      <c r="AM374" s="125" t="s">
        <v>683</v>
      </c>
      <c r="AN374" s="125"/>
      <c r="AO374" s="125" t="s">
        <v>683</v>
      </c>
    </row>
    <row r="375" spans="1:41" ht="18.75" hidden="1" outlineLevel="2">
      <c r="A375" s="155">
        <v>603620</v>
      </c>
      <c r="B375" s="11">
        <f t="shared" si="1631"/>
        <v>630401910</v>
      </c>
      <c r="C375" s="11">
        <v>401910</v>
      </c>
      <c r="D375" s="140"/>
      <c r="E375" s="55" t="s">
        <v>110</v>
      </c>
      <c r="F375" s="78" t="s">
        <v>613</v>
      </c>
      <c r="G375" s="107" t="s">
        <v>587</v>
      </c>
      <c r="H375" s="50">
        <f>IFERROR(IF(G374,H374/G374*100,0),0)</f>
        <v>0</v>
      </c>
      <c r="I375" s="50">
        <f t="shared" ref="I375" si="2123">IFERROR(IF(H374,I374/H374*100,0),0)</f>
        <v>0</v>
      </c>
      <c r="J375" s="50">
        <f t="shared" ref="J375" si="2124">IFERROR(IF(I374,J374/I374*100,0),0)</f>
        <v>0</v>
      </c>
      <c r="K375" s="50">
        <f t="shared" ref="K375" si="2125">IFERROR(IF(J374,K374/J374*100,0),0)</f>
        <v>0</v>
      </c>
      <c r="L375" s="50">
        <f t="shared" ref="L375" si="2126">IFERROR(IF(K374,L374/K374*100,0),0)</f>
        <v>0</v>
      </c>
      <c r="M375" s="50">
        <f t="shared" ref="M375" si="2127">IFERROR(IF(L374,M374/L374*100,0),0)</f>
        <v>0</v>
      </c>
      <c r="N375" s="107" t="s">
        <v>587</v>
      </c>
      <c r="O375" s="50">
        <f>IFERROR(IF(N374,O374/N374*100,0),0)</f>
        <v>0</v>
      </c>
      <c r="P375" s="50">
        <f t="shared" ref="P375" si="2128">IFERROR(IF(O374,P374/O374*100,0),0)</f>
        <v>0</v>
      </c>
      <c r="Q375" s="50">
        <f t="shared" ref="Q375:S375" si="2129">IFERROR(IF(P374,Q374/P374*100,0),0)</f>
        <v>0</v>
      </c>
      <c r="R375" s="192" t="str">
        <f t="shared" si="1657"/>
        <v/>
      </c>
      <c r="S375" s="50">
        <f t="shared" si="2129"/>
        <v>0</v>
      </c>
      <c r="T375" s="215"/>
      <c r="U375" s="169"/>
      <c r="AA375" s="177" t="s">
        <v>110</v>
      </c>
      <c r="AD375" s="107" t="s">
        <v>683</v>
      </c>
      <c r="AE375" s="50" t="s">
        <v>683</v>
      </c>
      <c r="AF375" s="50" t="s">
        <v>683</v>
      </c>
      <c r="AG375" s="50" t="s">
        <v>683</v>
      </c>
      <c r="AH375" s="50" t="s">
        <v>683</v>
      </c>
      <c r="AI375" s="50" t="s">
        <v>683</v>
      </c>
      <c r="AJ375" s="50"/>
      <c r="AK375" s="107" t="s">
        <v>683</v>
      </c>
      <c r="AL375" s="50" t="s">
        <v>683</v>
      </c>
      <c r="AM375" s="50" t="s">
        <v>683</v>
      </c>
      <c r="AN375" s="50"/>
      <c r="AO375" s="192" t="s">
        <v>683</v>
      </c>
    </row>
    <row r="376" spans="1:41" ht="18.75" hidden="1" outlineLevel="2">
      <c r="A376" s="155">
        <v>603630</v>
      </c>
      <c r="B376" s="11">
        <f t="shared" si="1631"/>
        <v>630401920</v>
      </c>
      <c r="C376" s="11">
        <v>401920</v>
      </c>
      <c r="D376" s="140"/>
      <c r="E376" s="125" t="str">
        <f>IF(AA376="","Бюджетообразующее предприятие 96",AA376)</f>
        <v>Бюджетообразующее предприятие 96</v>
      </c>
      <c r="F376" s="157" t="s">
        <v>109</v>
      </c>
      <c r="G376" s="125" t="str">
        <f t="shared" ref="G376" si="2130">IF(AD376="","",AD376)</f>
        <v/>
      </c>
      <c r="H376" s="125" t="str">
        <f t="shared" ref="H376" si="2131">IF(AE376="","",AE376)</f>
        <v/>
      </c>
      <c r="I376" s="125" t="str">
        <f t="shared" ref="I376" si="2132">IF(AF376="","",AF376)</f>
        <v/>
      </c>
      <c r="J376" s="125" t="str">
        <f t="shared" ref="J376" si="2133">IF(AG376="","",AG376)</f>
        <v/>
      </c>
      <c r="K376" s="125" t="str">
        <f t="shared" ref="K376" si="2134">IF(AH376="","",AH376)</f>
        <v/>
      </c>
      <c r="L376" s="125" t="str">
        <f t="shared" ref="L376" si="2135">IF(AI376="","",AI376)</f>
        <v/>
      </c>
      <c r="M376" s="125"/>
      <c r="N376" s="125" t="str">
        <f t="shared" ref="N376" si="2136">IF(AK376="","",AK376)</f>
        <v/>
      </c>
      <c r="O376" s="125" t="str">
        <f t="shared" ref="O376" si="2137">IF(AL376="","",AL376)</f>
        <v/>
      </c>
      <c r="P376" s="125" t="str">
        <f t="shared" ref="P376" si="2138">IF(AM376="","",AM376)</f>
        <v/>
      </c>
      <c r="Q376" s="125"/>
      <c r="R376" s="125" t="str">
        <f t="shared" si="1657"/>
        <v/>
      </c>
      <c r="S376" s="125"/>
      <c r="T376" s="211"/>
      <c r="U376" s="169"/>
      <c r="AA376" s="177" t="s">
        <v>752</v>
      </c>
      <c r="AD376" s="125" t="s">
        <v>683</v>
      </c>
      <c r="AE376" s="125" t="s">
        <v>683</v>
      </c>
      <c r="AF376" s="125" t="s">
        <v>683</v>
      </c>
      <c r="AG376" s="125" t="s">
        <v>683</v>
      </c>
      <c r="AH376" s="125" t="s">
        <v>683</v>
      </c>
      <c r="AI376" s="125" t="s">
        <v>683</v>
      </c>
      <c r="AJ376" s="125"/>
      <c r="AK376" s="125" t="s">
        <v>683</v>
      </c>
      <c r="AL376" s="125" t="s">
        <v>683</v>
      </c>
      <c r="AM376" s="125" t="s">
        <v>683</v>
      </c>
      <c r="AN376" s="125"/>
      <c r="AO376" s="125" t="s">
        <v>683</v>
      </c>
    </row>
    <row r="377" spans="1:41" ht="18.75" hidden="1" outlineLevel="2">
      <c r="A377" s="155">
        <v>603640</v>
      </c>
      <c r="B377" s="11">
        <f t="shared" si="1631"/>
        <v>630401930</v>
      </c>
      <c r="C377" s="11">
        <v>401930</v>
      </c>
      <c r="D377" s="140"/>
      <c r="E377" s="55" t="s">
        <v>110</v>
      </c>
      <c r="F377" s="78" t="s">
        <v>613</v>
      </c>
      <c r="G377" s="107" t="s">
        <v>587</v>
      </c>
      <c r="H377" s="50">
        <f>IFERROR(IF(G376,H376/G376*100,0),0)</f>
        <v>0</v>
      </c>
      <c r="I377" s="50">
        <f t="shared" ref="I377" si="2139">IFERROR(IF(H376,I376/H376*100,0),0)</f>
        <v>0</v>
      </c>
      <c r="J377" s="50">
        <f t="shared" ref="J377" si="2140">IFERROR(IF(I376,J376/I376*100,0),0)</f>
        <v>0</v>
      </c>
      <c r="K377" s="50">
        <f t="shared" ref="K377" si="2141">IFERROR(IF(J376,K376/J376*100,0),0)</f>
        <v>0</v>
      </c>
      <c r="L377" s="50">
        <f t="shared" ref="L377" si="2142">IFERROR(IF(K376,L376/K376*100,0),0)</f>
        <v>0</v>
      </c>
      <c r="M377" s="50">
        <f t="shared" ref="M377" si="2143">IFERROR(IF(L376,M376/L376*100,0),0)</f>
        <v>0</v>
      </c>
      <c r="N377" s="107" t="s">
        <v>587</v>
      </c>
      <c r="O377" s="50">
        <f>IFERROR(IF(N376,O376/N376*100,0),0)</f>
        <v>0</v>
      </c>
      <c r="P377" s="50">
        <f t="shared" ref="P377" si="2144">IFERROR(IF(O376,P376/O376*100,0),0)</f>
        <v>0</v>
      </c>
      <c r="Q377" s="50">
        <f t="shared" ref="Q377:S377" si="2145">IFERROR(IF(P376,Q376/P376*100,0),0)</f>
        <v>0</v>
      </c>
      <c r="R377" s="192" t="str">
        <f t="shared" si="1657"/>
        <v/>
      </c>
      <c r="S377" s="50">
        <f t="shared" si="2145"/>
        <v>0</v>
      </c>
      <c r="T377" s="215"/>
      <c r="U377" s="169"/>
      <c r="AA377" s="177" t="s">
        <v>110</v>
      </c>
      <c r="AD377" s="107" t="s">
        <v>683</v>
      </c>
      <c r="AE377" s="50" t="s">
        <v>683</v>
      </c>
      <c r="AF377" s="50" t="s">
        <v>683</v>
      </c>
      <c r="AG377" s="50" t="s">
        <v>683</v>
      </c>
      <c r="AH377" s="50" t="s">
        <v>683</v>
      </c>
      <c r="AI377" s="50" t="s">
        <v>683</v>
      </c>
      <c r="AJ377" s="50"/>
      <c r="AK377" s="107" t="s">
        <v>683</v>
      </c>
      <c r="AL377" s="50" t="s">
        <v>683</v>
      </c>
      <c r="AM377" s="50" t="s">
        <v>683</v>
      </c>
      <c r="AN377" s="50"/>
      <c r="AO377" s="192" t="s">
        <v>683</v>
      </c>
    </row>
    <row r="378" spans="1:41" ht="18.75" hidden="1" outlineLevel="2">
      <c r="A378" s="155">
        <v>603650</v>
      </c>
      <c r="B378" s="11">
        <f t="shared" si="1631"/>
        <v>630401940</v>
      </c>
      <c r="C378" s="11">
        <v>401940</v>
      </c>
      <c r="D378" s="140"/>
      <c r="E378" s="125" t="str">
        <f>IF(AA378="","Бюджетообразующее предприятие 97",AA378)</f>
        <v>Бюджетообразующее предприятие 97</v>
      </c>
      <c r="F378" s="157" t="s">
        <v>109</v>
      </c>
      <c r="G378" s="125" t="str">
        <f t="shared" ref="G378" si="2146">IF(AD378="","",AD378)</f>
        <v/>
      </c>
      <c r="H378" s="125" t="str">
        <f t="shared" ref="H378" si="2147">IF(AE378="","",AE378)</f>
        <v/>
      </c>
      <c r="I378" s="125" t="str">
        <f t="shared" ref="I378" si="2148">IF(AF378="","",AF378)</f>
        <v/>
      </c>
      <c r="J378" s="125" t="str">
        <f t="shared" ref="J378" si="2149">IF(AG378="","",AG378)</f>
        <v/>
      </c>
      <c r="K378" s="125" t="str">
        <f t="shared" ref="K378" si="2150">IF(AH378="","",AH378)</f>
        <v/>
      </c>
      <c r="L378" s="125" t="str">
        <f t="shared" ref="L378" si="2151">IF(AI378="","",AI378)</f>
        <v/>
      </c>
      <c r="M378" s="125"/>
      <c r="N378" s="125" t="str">
        <f t="shared" ref="N378" si="2152">IF(AK378="","",AK378)</f>
        <v/>
      </c>
      <c r="O378" s="125" t="str">
        <f t="shared" ref="O378" si="2153">IF(AL378="","",AL378)</f>
        <v/>
      </c>
      <c r="P378" s="125" t="str">
        <f t="shared" ref="P378" si="2154">IF(AM378="","",AM378)</f>
        <v/>
      </c>
      <c r="Q378" s="125"/>
      <c r="R378" s="125" t="str">
        <f t="shared" si="1657"/>
        <v/>
      </c>
      <c r="S378" s="125"/>
      <c r="T378" s="211"/>
      <c r="U378" s="170"/>
      <c r="AA378" s="177" t="s">
        <v>753</v>
      </c>
      <c r="AD378" s="125" t="s">
        <v>683</v>
      </c>
      <c r="AE378" s="125" t="s">
        <v>683</v>
      </c>
      <c r="AF378" s="125" t="s">
        <v>683</v>
      </c>
      <c r="AG378" s="125" t="s">
        <v>683</v>
      </c>
      <c r="AH378" s="125" t="s">
        <v>683</v>
      </c>
      <c r="AI378" s="125" t="s">
        <v>683</v>
      </c>
      <c r="AJ378" s="125"/>
      <c r="AK378" s="125" t="s">
        <v>683</v>
      </c>
      <c r="AL378" s="125" t="s">
        <v>683</v>
      </c>
      <c r="AM378" s="125" t="s">
        <v>683</v>
      </c>
      <c r="AN378" s="125"/>
      <c r="AO378" s="125" t="s">
        <v>683</v>
      </c>
    </row>
    <row r="379" spans="1:41" ht="18.75" hidden="1" outlineLevel="2">
      <c r="A379" s="155">
        <v>603660</v>
      </c>
      <c r="B379" s="11">
        <f t="shared" si="1631"/>
        <v>630401950</v>
      </c>
      <c r="C379" s="11">
        <v>401950</v>
      </c>
      <c r="D379" s="140"/>
      <c r="E379" s="55" t="s">
        <v>110</v>
      </c>
      <c r="F379" s="78" t="s">
        <v>613</v>
      </c>
      <c r="G379" s="107" t="s">
        <v>587</v>
      </c>
      <c r="H379" s="50">
        <f>IFERROR(IF(G378,H378/G378*100,0),0)</f>
        <v>0</v>
      </c>
      <c r="I379" s="50">
        <f t="shared" ref="I379" si="2155">IFERROR(IF(H378,I378/H378*100,0),0)</f>
        <v>0</v>
      </c>
      <c r="J379" s="50">
        <f t="shared" ref="J379" si="2156">IFERROR(IF(I378,J378/I378*100,0),0)</f>
        <v>0</v>
      </c>
      <c r="K379" s="50">
        <f t="shared" ref="K379" si="2157">IFERROR(IF(J378,K378/J378*100,0),0)</f>
        <v>0</v>
      </c>
      <c r="L379" s="50">
        <f t="shared" ref="L379" si="2158">IFERROR(IF(K378,L378/K378*100,0),0)</f>
        <v>0</v>
      </c>
      <c r="M379" s="50">
        <f t="shared" ref="M379" si="2159">IFERROR(IF(L378,M378/L378*100,0),0)</f>
        <v>0</v>
      </c>
      <c r="N379" s="107" t="s">
        <v>587</v>
      </c>
      <c r="O379" s="50">
        <f>IFERROR(IF(N378,O378/N378*100,0),0)</f>
        <v>0</v>
      </c>
      <c r="P379" s="50">
        <f t="shared" ref="P379" si="2160">IFERROR(IF(O378,P378/O378*100,0),0)</f>
        <v>0</v>
      </c>
      <c r="Q379" s="50">
        <f t="shared" ref="Q379:S379" si="2161">IFERROR(IF(P378,Q378/P378*100,0),0)</f>
        <v>0</v>
      </c>
      <c r="R379" s="192" t="str">
        <f t="shared" si="1657"/>
        <v/>
      </c>
      <c r="S379" s="50">
        <f t="shared" si="2161"/>
        <v>0</v>
      </c>
      <c r="T379" s="215"/>
      <c r="U379" s="169"/>
      <c r="AA379" s="177" t="s">
        <v>110</v>
      </c>
      <c r="AD379" s="107" t="s">
        <v>683</v>
      </c>
      <c r="AE379" s="50" t="s">
        <v>683</v>
      </c>
      <c r="AF379" s="50" t="s">
        <v>683</v>
      </c>
      <c r="AG379" s="50" t="s">
        <v>683</v>
      </c>
      <c r="AH379" s="50" t="s">
        <v>683</v>
      </c>
      <c r="AI379" s="50" t="s">
        <v>683</v>
      </c>
      <c r="AJ379" s="50"/>
      <c r="AK379" s="107" t="s">
        <v>683</v>
      </c>
      <c r="AL379" s="50" t="s">
        <v>683</v>
      </c>
      <c r="AM379" s="50" t="s">
        <v>683</v>
      </c>
      <c r="AN379" s="50"/>
      <c r="AO379" s="192" t="s">
        <v>683</v>
      </c>
    </row>
    <row r="380" spans="1:41" ht="18.75" hidden="1" outlineLevel="2">
      <c r="A380" s="155">
        <v>603670</v>
      </c>
      <c r="B380" s="11">
        <f t="shared" ref="B380:B443" si="2162">VALUE(CONCATENATE($A$2,$C$4,C380))</f>
        <v>630401960</v>
      </c>
      <c r="C380" s="11">
        <v>401960</v>
      </c>
      <c r="D380" s="140"/>
      <c r="E380" s="125" t="str">
        <f>IF(AA380="","Бюджетообразующее предприятие 98",AA380)</f>
        <v>Бюджетообразующее предприятие 98</v>
      </c>
      <c r="F380" s="157" t="s">
        <v>109</v>
      </c>
      <c r="G380" s="125" t="str">
        <f t="shared" ref="G380" si="2163">IF(AD380="","",AD380)</f>
        <v/>
      </c>
      <c r="H380" s="125" t="str">
        <f t="shared" ref="H380" si="2164">IF(AE380="","",AE380)</f>
        <v/>
      </c>
      <c r="I380" s="125" t="str">
        <f t="shared" ref="I380" si="2165">IF(AF380="","",AF380)</f>
        <v/>
      </c>
      <c r="J380" s="125" t="str">
        <f t="shared" ref="J380" si="2166">IF(AG380="","",AG380)</f>
        <v/>
      </c>
      <c r="K380" s="125" t="str">
        <f t="shared" ref="K380" si="2167">IF(AH380="","",AH380)</f>
        <v/>
      </c>
      <c r="L380" s="125" t="str">
        <f t="shared" ref="L380" si="2168">IF(AI380="","",AI380)</f>
        <v/>
      </c>
      <c r="M380" s="125"/>
      <c r="N380" s="125" t="str">
        <f t="shared" ref="N380" si="2169">IF(AK380="","",AK380)</f>
        <v/>
      </c>
      <c r="O380" s="125" t="str">
        <f t="shared" ref="O380" si="2170">IF(AL380="","",AL380)</f>
        <v/>
      </c>
      <c r="P380" s="125" t="str">
        <f t="shared" ref="P380" si="2171">IF(AM380="","",AM380)</f>
        <v/>
      </c>
      <c r="Q380" s="125"/>
      <c r="R380" s="125" t="str">
        <f t="shared" ref="R380:R443" si="2172">IF(AO380="","",AO380)</f>
        <v/>
      </c>
      <c r="S380" s="125"/>
      <c r="T380" s="211"/>
      <c r="U380" s="169"/>
      <c r="AA380" s="177" t="s">
        <v>754</v>
      </c>
      <c r="AD380" s="125" t="s">
        <v>683</v>
      </c>
      <c r="AE380" s="125" t="s">
        <v>683</v>
      </c>
      <c r="AF380" s="125" t="s">
        <v>683</v>
      </c>
      <c r="AG380" s="125" t="s">
        <v>683</v>
      </c>
      <c r="AH380" s="125" t="s">
        <v>683</v>
      </c>
      <c r="AI380" s="125" t="s">
        <v>683</v>
      </c>
      <c r="AJ380" s="125"/>
      <c r="AK380" s="125" t="s">
        <v>683</v>
      </c>
      <c r="AL380" s="125" t="s">
        <v>683</v>
      </c>
      <c r="AM380" s="125" t="s">
        <v>683</v>
      </c>
      <c r="AN380" s="125"/>
      <c r="AO380" s="125" t="s">
        <v>683</v>
      </c>
    </row>
    <row r="381" spans="1:41" ht="18.75" hidden="1" outlineLevel="2">
      <c r="A381" s="155">
        <v>603680</v>
      </c>
      <c r="B381" s="11">
        <f t="shared" si="2162"/>
        <v>630401970</v>
      </c>
      <c r="C381" s="11">
        <v>401970</v>
      </c>
      <c r="D381" s="140"/>
      <c r="E381" s="55" t="s">
        <v>110</v>
      </c>
      <c r="F381" s="78" t="s">
        <v>613</v>
      </c>
      <c r="G381" s="107" t="s">
        <v>587</v>
      </c>
      <c r="H381" s="50">
        <f>IFERROR(IF(G380,H380/G380*100,0),0)</f>
        <v>0</v>
      </c>
      <c r="I381" s="50">
        <f t="shared" ref="I381" si="2173">IFERROR(IF(H380,I380/H380*100,0),0)</f>
        <v>0</v>
      </c>
      <c r="J381" s="50">
        <f t="shared" ref="J381" si="2174">IFERROR(IF(I380,J380/I380*100,0),0)</f>
        <v>0</v>
      </c>
      <c r="K381" s="50">
        <f t="shared" ref="K381" si="2175">IFERROR(IF(J380,K380/J380*100,0),0)</f>
        <v>0</v>
      </c>
      <c r="L381" s="50">
        <f t="shared" ref="L381" si="2176">IFERROR(IF(K380,L380/K380*100,0),0)</f>
        <v>0</v>
      </c>
      <c r="M381" s="50">
        <f t="shared" ref="M381" si="2177">IFERROR(IF(L380,M380/L380*100,0),0)</f>
        <v>0</v>
      </c>
      <c r="N381" s="107" t="s">
        <v>587</v>
      </c>
      <c r="O381" s="50">
        <f>IFERROR(IF(N380,O380/N380*100,0),0)</f>
        <v>0</v>
      </c>
      <c r="P381" s="50">
        <f t="shared" ref="P381" si="2178">IFERROR(IF(O380,P380/O380*100,0),0)</f>
        <v>0</v>
      </c>
      <c r="Q381" s="50">
        <f t="shared" ref="Q381:S381" si="2179">IFERROR(IF(P380,Q380/P380*100,0),0)</f>
        <v>0</v>
      </c>
      <c r="R381" s="192" t="str">
        <f t="shared" si="2172"/>
        <v/>
      </c>
      <c r="S381" s="50">
        <f t="shared" si="2179"/>
        <v>0</v>
      </c>
      <c r="T381" s="215"/>
      <c r="U381" s="169"/>
      <c r="AA381" s="177" t="s">
        <v>110</v>
      </c>
      <c r="AD381" s="107" t="s">
        <v>683</v>
      </c>
      <c r="AE381" s="50" t="s">
        <v>683</v>
      </c>
      <c r="AF381" s="50" t="s">
        <v>683</v>
      </c>
      <c r="AG381" s="50" t="s">
        <v>683</v>
      </c>
      <c r="AH381" s="50" t="s">
        <v>683</v>
      </c>
      <c r="AI381" s="50" t="s">
        <v>683</v>
      </c>
      <c r="AJ381" s="50"/>
      <c r="AK381" s="107" t="s">
        <v>683</v>
      </c>
      <c r="AL381" s="50" t="s">
        <v>683</v>
      </c>
      <c r="AM381" s="50" t="s">
        <v>683</v>
      </c>
      <c r="AN381" s="50"/>
      <c r="AO381" s="192" t="s">
        <v>683</v>
      </c>
    </row>
    <row r="382" spans="1:41" ht="18.75" hidden="1" outlineLevel="2">
      <c r="A382" s="155">
        <v>603690</v>
      </c>
      <c r="B382" s="11">
        <f t="shared" si="2162"/>
        <v>630401980</v>
      </c>
      <c r="C382" s="11">
        <v>401980</v>
      </c>
      <c r="D382" s="140"/>
      <c r="E382" s="125" t="str">
        <f>IF(AA382="","Бюджетообразующее предприятие 99",AA382)</f>
        <v>Бюджетообразующее предприятие 99</v>
      </c>
      <c r="F382" s="157" t="s">
        <v>109</v>
      </c>
      <c r="G382" s="125" t="str">
        <f t="shared" ref="G382" si="2180">IF(AD382="","",AD382)</f>
        <v/>
      </c>
      <c r="H382" s="125" t="str">
        <f t="shared" ref="H382" si="2181">IF(AE382="","",AE382)</f>
        <v/>
      </c>
      <c r="I382" s="125" t="str">
        <f t="shared" ref="I382" si="2182">IF(AF382="","",AF382)</f>
        <v/>
      </c>
      <c r="J382" s="125" t="str">
        <f t="shared" ref="J382" si="2183">IF(AG382="","",AG382)</f>
        <v/>
      </c>
      <c r="K382" s="125" t="str">
        <f t="shared" ref="K382" si="2184">IF(AH382="","",AH382)</f>
        <v/>
      </c>
      <c r="L382" s="125" t="str">
        <f t="shared" ref="L382" si="2185">IF(AI382="","",AI382)</f>
        <v/>
      </c>
      <c r="M382" s="125"/>
      <c r="N382" s="125" t="str">
        <f t="shared" ref="N382" si="2186">IF(AK382="","",AK382)</f>
        <v/>
      </c>
      <c r="O382" s="125" t="str">
        <f t="shared" ref="O382" si="2187">IF(AL382="","",AL382)</f>
        <v/>
      </c>
      <c r="P382" s="125" t="str">
        <f t="shared" ref="P382" si="2188">IF(AM382="","",AM382)</f>
        <v/>
      </c>
      <c r="Q382" s="125"/>
      <c r="R382" s="125" t="str">
        <f t="shared" si="2172"/>
        <v/>
      </c>
      <c r="S382" s="125"/>
      <c r="T382" s="211"/>
      <c r="U382" s="169"/>
      <c r="AA382" s="177" t="s">
        <v>755</v>
      </c>
      <c r="AD382" s="125" t="s">
        <v>683</v>
      </c>
      <c r="AE382" s="125" t="s">
        <v>683</v>
      </c>
      <c r="AF382" s="125" t="s">
        <v>683</v>
      </c>
      <c r="AG382" s="125" t="s">
        <v>683</v>
      </c>
      <c r="AH382" s="125" t="s">
        <v>683</v>
      </c>
      <c r="AI382" s="125" t="s">
        <v>683</v>
      </c>
      <c r="AJ382" s="125"/>
      <c r="AK382" s="125" t="s">
        <v>683</v>
      </c>
      <c r="AL382" s="125" t="s">
        <v>683</v>
      </c>
      <c r="AM382" s="125" t="s">
        <v>683</v>
      </c>
      <c r="AN382" s="125"/>
      <c r="AO382" s="125" t="s">
        <v>683</v>
      </c>
    </row>
    <row r="383" spans="1:41" ht="18.75" hidden="1" outlineLevel="2">
      <c r="A383" s="155">
        <v>603700</v>
      </c>
      <c r="B383" s="11">
        <f t="shared" si="2162"/>
        <v>630401990</v>
      </c>
      <c r="C383" s="11">
        <v>401990</v>
      </c>
      <c r="D383" s="140"/>
      <c r="E383" s="55" t="s">
        <v>110</v>
      </c>
      <c r="F383" s="78" t="s">
        <v>613</v>
      </c>
      <c r="G383" s="107" t="s">
        <v>587</v>
      </c>
      <c r="H383" s="50">
        <f>IFERROR(IF(G382,H382/G382*100,0),0)</f>
        <v>0</v>
      </c>
      <c r="I383" s="50">
        <f t="shared" ref="I383" si="2189">IFERROR(IF(H382,I382/H382*100,0),0)</f>
        <v>0</v>
      </c>
      <c r="J383" s="50">
        <f t="shared" ref="J383" si="2190">IFERROR(IF(I382,J382/I382*100,0),0)</f>
        <v>0</v>
      </c>
      <c r="K383" s="50">
        <f t="shared" ref="K383" si="2191">IFERROR(IF(J382,K382/J382*100,0),0)</f>
        <v>0</v>
      </c>
      <c r="L383" s="50">
        <f t="shared" ref="L383" si="2192">IFERROR(IF(K382,L382/K382*100,0),0)</f>
        <v>0</v>
      </c>
      <c r="M383" s="50">
        <f t="shared" ref="M383" si="2193">IFERROR(IF(L382,M382/L382*100,0),0)</f>
        <v>0</v>
      </c>
      <c r="N383" s="107" t="s">
        <v>587</v>
      </c>
      <c r="O383" s="50">
        <f>IFERROR(IF(N382,O382/N382*100,0),0)</f>
        <v>0</v>
      </c>
      <c r="P383" s="50">
        <f t="shared" ref="P383" si="2194">IFERROR(IF(O382,P382/O382*100,0),0)</f>
        <v>0</v>
      </c>
      <c r="Q383" s="50">
        <f t="shared" ref="Q383:S383" si="2195">IFERROR(IF(P382,Q382/P382*100,0),0)</f>
        <v>0</v>
      </c>
      <c r="R383" s="192" t="str">
        <f t="shared" si="2172"/>
        <v/>
      </c>
      <c r="S383" s="50">
        <f t="shared" si="2195"/>
        <v>0</v>
      </c>
      <c r="T383" s="215"/>
      <c r="U383" s="169"/>
      <c r="AA383" s="177" t="s">
        <v>110</v>
      </c>
      <c r="AD383" s="107" t="s">
        <v>683</v>
      </c>
      <c r="AE383" s="50" t="s">
        <v>683</v>
      </c>
      <c r="AF383" s="50" t="s">
        <v>683</v>
      </c>
      <c r="AG383" s="50" t="s">
        <v>683</v>
      </c>
      <c r="AH383" s="50" t="s">
        <v>683</v>
      </c>
      <c r="AI383" s="50" t="s">
        <v>683</v>
      </c>
      <c r="AJ383" s="50"/>
      <c r="AK383" s="107" t="s">
        <v>683</v>
      </c>
      <c r="AL383" s="50" t="s">
        <v>683</v>
      </c>
      <c r="AM383" s="50" t="s">
        <v>683</v>
      </c>
      <c r="AN383" s="50"/>
      <c r="AO383" s="192" t="s">
        <v>683</v>
      </c>
    </row>
    <row r="384" spans="1:41" ht="18.75" hidden="1" outlineLevel="2">
      <c r="A384" s="155">
        <v>603710</v>
      </c>
      <c r="B384" s="11">
        <f t="shared" si="2162"/>
        <v>630402000</v>
      </c>
      <c r="C384" s="11">
        <v>402000</v>
      </c>
      <c r="D384" s="140"/>
      <c r="E384" s="125" t="str">
        <f>IF(AA384="","Бюджетообразующее предприятие 100",AA384)</f>
        <v>Бюджетообразующее предприятие 100</v>
      </c>
      <c r="F384" s="157" t="s">
        <v>109</v>
      </c>
      <c r="G384" s="125" t="str">
        <f t="shared" ref="G384" si="2196">IF(AD384="","",AD384)</f>
        <v/>
      </c>
      <c r="H384" s="125" t="str">
        <f t="shared" ref="H384" si="2197">IF(AE384="","",AE384)</f>
        <v/>
      </c>
      <c r="I384" s="125" t="str">
        <f t="shared" ref="I384" si="2198">IF(AF384="","",AF384)</f>
        <v/>
      </c>
      <c r="J384" s="125" t="str">
        <f t="shared" ref="J384" si="2199">IF(AG384="","",AG384)</f>
        <v/>
      </c>
      <c r="K384" s="125" t="str">
        <f t="shared" ref="K384" si="2200">IF(AH384="","",AH384)</f>
        <v/>
      </c>
      <c r="L384" s="125" t="str">
        <f t="shared" ref="L384" si="2201">IF(AI384="","",AI384)</f>
        <v/>
      </c>
      <c r="M384" s="125"/>
      <c r="N384" s="125" t="str">
        <f t="shared" ref="N384" si="2202">IF(AK384="","",AK384)</f>
        <v/>
      </c>
      <c r="O384" s="125" t="str">
        <f t="shared" ref="O384" si="2203">IF(AL384="","",AL384)</f>
        <v/>
      </c>
      <c r="P384" s="125" t="str">
        <f t="shared" ref="P384" si="2204">IF(AM384="","",AM384)</f>
        <v/>
      </c>
      <c r="Q384" s="125"/>
      <c r="R384" s="125" t="str">
        <f t="shared" si="2172"/>
        <v/>
      </c>
      <c r="S384" s="125"/>
      <c r="T384" s="211"/>
      <c r="U384" s="169"/>
      <c r="AA384" s="177" t="s">
        <v>756</v>
      </c>
      <c r="AD384" s="125" t="s">
        <v>683</v>
      </c>
      <c r="AE384" s="125" t="s">
        <v>683</v>
      </c>
      <c r="AF384" s="125" t="s">
        <v>683</v>
      </c>
      <c r="AG384" s="125" t="s">
        <v>683</v>
      </c>
      <c r="AH384" s="125" t="s">
        <v>683</v>
      </c>
      <c r="AI384" s="125" t="s">
        <v>683</v>
      </c>
      <c r="AJ384" s="125"/>
      <c r="AK384" s="125" t="s">
        <v>683</v>
      </c>
      <c r="AL384" s="125" t="s">
        <v>683</v>
      </c>
      <c r="AM384" s="125" t="s">
        <v>683</v>
      </c>
      <c r="AN384" s="125"/>
      <c r="AO384" s="125" t="s">
        <v>683</v>
      </c>
    </row>
    <row r="385" spans="1:41" ht="18.75" hidden="1" outlineLevel="2">
      <c r="A385" s="155">
        <v>603720</v>
      </c>
      <c r="B385" s="11">
        <f t="shared" si="2162"/>
        <v>630402010</v>
      </c>
      <c r="C385" s="11">
        <v>402010</v>
      </c>
      <c r="D385" s="140"/>
      <c r="E385" s="55" t="s">
        <v>110</v>
      </c>
      <c r="F385" s="78" t="s">
        <v>613</v>
      </c>
      <c r="G385" s="107" t="s">
        <v>587</v>
      </c>
      <c r="H385" s="50">
        <f>IFERROR(IF(G384,H384/G384*100,0),0)</f>
        <v>0</v>
      </c>
      <c r="I385" s="50">
        <f t="shared" ref="I385" si="2205">IFERROR(IF(H384,I384/H384*100,0),0)</f>
        <v>0</v>
      </c>
      <c r="J385" s="50">
        <f t="shared" ref="J385" si="2206">IFERROR(IF(I384,J384/I384*100,0),0)</f>
        <v>0</v>
      </c>
      <c r="K385" s="50">
        <f t="shared" ref="K385" si="2207">IFERROR(IF(J384,K384/J384*100,0),0)</f>
        <v>0</v>
      </c>
      <c r="L385" s="50">
        <f t="shared" ref="L385" si="2208">IFERROR(IF(K384,L384/K384*100,0),0)</f>
        <v>0</v>
      </c>
      <c r="M385" s="50">
        <f t="shared" ref="M385" si="2209">IFERROR(IF(L384,M384/L384*100,0),0)</f>
        <v>0</v>
      </c>
      <c r="N385" s="107" t="s">
        <v>587</v>
      </c>
      <c r="O385" s="50">
        <f>IFERROR(IF(N384,O384/N384*100,0),0)</f>
        <v>0</v>
      </c>
      <c r="P385" s="50">
        <f t="shared" ref="P385" si="2210">IFERROR(IF(O384,P384/O384*100,0),0)</f>
        <v>0</v>
      </c>
      <c r="Q385" s="50">
        <f t="shared" ref="Q385:S385" si="2211">IFERROR(IF(P384,Q384/P384*100,0),0)</f>
        <v>0</v>
      </c>
      <c r="R385" s="192" t="str">
        <f t="shared" si="2172"/>
        <v/>
      </c>
      <c r="S385" s="50">
        <f t="shared" si="2211"/>
        <v>0</v>
      </c>
      <c r="T385" s="215"/>
      <c r="U385" s="169"/>
      <c r="AA385" s="177" t="s">
        <v>110</v>
      </c>
      <c r="AD385" s="107" t="s">
        <v>683</v>
      </c>
      <c r="AE385" s="50" t="s">
        <v>683</v>
      </c>
      <c r="AF385" s="50" t="s">
        <v>683</v>
      </c>
      <c r="AG385" s="50" t="s">
        <v>683</v>
      </c>
      <c r="AH385" s="50" t="s">
        <v>683</v>
      </c>
      <c r="AI385" s="50" t="s">
        <v>683</v>
      </c>
      <c r="AJ385" s="50"/>
      <c r="AK385" s="107" t="s">
        <v>683</v>
      </c>
      <c r="AL385" s="50" t="s">
        <v>683</v>
      </c>
      <c r="AM385" s="50" t="s">
        <v>683</v>
      </c>
      <c r="AN385" s="50"/>
      <c r="AO385" s="192" t="s">
        <v>683</v>
      </c>
    </row>
    <row r="386" spans="1:41" ht="18.75" hidden="1" outlineLevel="2">
      <c r="A386" s="155">
        <v>603730</v>
      </c>
      <c r="B386" s="11">
        <f t="shared" si="2162"/>
        <v>630402020</v>
      </c>
      <c r="C386" s="11">
        <v>402020</v>
      </c>
      <c r="D386" s="140"/>
      <c r="E386" s="125" t="str">
        <f>IF(AA386="","Бюджетообразующее предприятие 101",AA386)</f>
        <v>Бюджетообразующее предприятие 101</v>
      </c>
      <c r="F386" s="157" t="s">
        <v>109</v>
      </c>
      <c r="G386" s="125" t="str">
        <f t="shared" ref="G386" si="2212">IF(AD386="","",AD386)</f>
        <v/>
      </c>
      <c r="H386" s="125" t="str">
        <f t="shared" ref="H386" si="2213">IF(AE386="","",AE386)</f>
        <v/>
      </c>
      <c r="I386" s="125" t="str">
        <f t="shared" ref="I386" si="2214">IF(AF386="","",AF386)</f>
        <v/>
      </c>
      <c r="J386" s="125" t="str">
        <f t="shared" ref="J386" si="2215">IF(AG386="","",AG386)</f>
        <v/>
      </c>
      <c r="K386" s="125" t="str">
        <f t="shared" ref="K386" si="2216">IF(AH386="","",AH386)</f>
        <v/>
      </c>
      <c r="L386" s="125" t="str">
        <f t="shared" ref="L386" si="2217">IF(AI386="","",AI386)</f>
        <v/>
      </c>
      <c r="M386" s="125"/>
      <c r="N386" s="125" t="str">
        <f t="shared" ref="N386" si="2218">IF(AK386="","",AK386)</f>
        <v/>
      </c>
      <c r="O386" s="125" t="str">
        <f t="shared" ref="O386" si="2219">IF(AL386="","",AL386)</f>
        <v/>
      </c>
      <c r="P386" s="125" t="str">
        <f t="shared" ref="P386" si="2220">IF(AM386="","",AM386)</f>
        <v/>
      </c>
      <c r="Q386" s="125"/>
      <c r="R386" s="125" t="str">
        <f t="shared" si="2172"/>
        <v/>
      </c>
      <c r="S386" s="125"/>
      <c r="T386" s="211"/>
      <c r="U386" s="169"/>
      <c r="AA386" s="177" t="s">
        <v>757</v>
      </c>
      <c r="AD386" s="125" t="s">
        <v>683</v>
      </c>
      <c r="AE386" s="125" t="s">
        <v>683</v>
      </c>
      <c r="AF386" s="125" t="s">
        <v>683</v>
      </c>
      <c r="AG386" s="125" t="s">
        <v>683</v>
      </c>
      <c r="AH386" s="125" t="s">
        <v>683</v>
      </c>
      <c r="AI386" s="125" t="s">
        <v>683</v>
      </c>
      <c r="AJ386" s="125"/>
      <c r="AK386" s="125" t="s">
        <v>683</v>
      </c>
      <c r="AL386" s="125" t="s">
        <v>683</v>
      </c>
      <c r="AM386" s="125" t="s">
        <v>683</v>
      </c>
      <c r="AN386" s="125"/>
      <c r="AO386" s="125" t="s">
        <v>683</v>
      </c>
    </row>
    <row r="387" spans="1:41" ht="18.75" hidden="1" outlineLevel="2">
      <c r="A387" s="155">
        <v>603740</v>
      </c>
      <c r="B387" s="11">
        <f t="shared" si="2162"/>
        <v>630402030</v>
      </c>
      <c r="C387" s="11">
        <v>402030</v>
      </c>
      <c r="D387" s="140"/>
      <c r="E387" s="55" t="s">
        <v>110</v>
      </c>
      <c r="F387" s="78" t="s">
        <v>613</v>
      </c>
      <c r="G387" s="107" t="s">
        <v>587</v>
      </c>
      <c r="H387" s="50">
        <f>IFERROR(IF(G386,H386/G386*100,0),0)</f>
        <v>0</v>
      </c>
      <c r="I387" s="50">
        <f t="shared" ref="I387" si="2221">IFERROR(IF(H386,I386/H386*100,0),0)</f>
        <v>0</v>
      </c>
      <c r="J387" s="50">
        <f t="shared" ref="J387" si="2222">IFERROR(IF(I386,J386/I386*100,0),0)</f>
        <v>0</v>
      </c>
      <c r="K387" s="50">
        <f t="shared" ref="K387" si="2223">IFERROR(IF(J386,K386/J386*100,0),0)</f>
        <v>0</v>
      </c>
      <c r="L387" s="50">
        <f t="shared" ref="L387" si="2224">IFERROR(IF(K386,L386/K386*100,0),0)</f>
        <v>0</v>
      </c>
      <c r="M387" s="50">
        <f t="shared" ref="M387" si="2225">IFERROR(IF(L386,M386/L386*100,0),0)</f>
        <v>0</v>
      </c>
      <c r="N387" s="107" t="s">
        <v>587</v>
      </c>
      <c r="O387" s="50">
        <f>IFERROR(IF(N386,O386/N386*100,0),0)</f>
        <v>0</v>
      </c>
      <c r="P387" s="50">
        <f t="shared" ref="P387" si="2226">IFERROR(IF(O386,P386/O386*100,0),0)</f>
        <v>0</v>
      </c>
      <c r="Q387" s="50">
        <f t="shared" ref="Q387:S387" si="2227">IFERROR(IF(P386,Q386/P386*100,0),0)</f>
        <v>0</v>
      </c>
      <c r="R387" s="192" t="str">
        <f t="shared" si="2172"/>
        <v/>
      </c>
      <c r="S387" s="50">
        <f t="shared" si="2227"/>
        <v>0</v>
      </c>
      <c r="T387" s="215"/>
      <c r="U387" s="169"/>
      <c r="AA387" s="177" t="s">
        <v>110</v>
      </c>
      <c r="AD387" s="107" t="s">
        <v>683</v>
      </c>
      <c r="AE387" s="50" t="s">
        <v>683</v>
      </c>
      <c r="AF387" s="50" t="s">
        <v>683</v>
      </c>
      <c r="AG387" s="50" t="s">
        <v>683</v>
      </c>
      <c r="AH387" s="50" t="s">
        <v>683</v>
      </c>
      <c r="AI387" s="50" t="s">
        <v>683</v>
      </c>
      <c r="AJ387" s="50"/>
      <c r="AK387" s="107" t="s">
        <v>683</v>
      </c>
      <c r="AL387" s="50" t="s">
        <v>683</v>
      </c>
      <c r="AM387" s="50" t="s">
        <v>683</v>
      </c>
      <c r="AN387" s="50"/>
      <c r="AO387" s="192" t="s">
        <v>683</v>
      </c>
    </row>
    <row r="388" spans="1:41" ht="18.75" hidden="1" outlineLevel="2">
      <c r="A388" s="155">
        <v>603750</v>
      </c>
      <c r="B388" s="11">
        <f t="shared" si="2162"/>
        <v>630402040</v>
      </c>
      <c r="C388" s="11">
        <v>402040</v>
      </c>
      <c r="D388" s="140"/>
      <c r="E388" s="125" t="str">
        <f>IF(AA388="","Бюджетообразующее предприятие 102",AA388)</f>
        <v>Бюджетообразующее предприятие 102</v>
      </c>
      <c r="F388" s="157" t="s">
        <v>109</v>
      </c>
      <c r="G388" s="125" t="str">
        <f t="shared" ref="G388" si="2228">IF(AD388="","",AD388)</f>
        <v/>
      </c>
      <c r="H388" s="125" t="str">
        <f t="shared" ref="H388" si="2229">IF(AE388="","",AE388)</f>
        <v/>
      </c>
      <c r="I388" s="125" t="str">
        <f t="shared" ref="I388" si="2230">IF(AF388="","",AF388)</f>
        <v/>
      </c>
      <c r="J388" s="125" t="str">
        <f t="shared" ref="J388" si="2231">IF(AG388="","",AG388)</f>
        <v/>
      </c>
      <c r="K388" s="125" t="str">
        <f t="shared" ref="K388" si="2232">IF(AH388="","",AH388)</f>
        <v/>
      </c>
      <c r="L388" s="125" t="str">
        <f t="shared" ref="L388" si="2233">IF(AI388="","",AI388)</f>
        <v/>
      </c>
      <c r="M388" s="125"/>
      <c r="N388" s="125" t="str">
        <f t="shared" ref="N388" si="2234">IF(AK388="","",AK388)</f>
        <v/>
      </c>
      <c r="O388" s="125" t="str">
        <f t="shared" ref="O388" si="2235">IF(AL388="","",AL388)</f>
        <v/>
      </c>
      <c r="P388" s="125" t="str">
        <f t="shared" ref="P388" si="2236">IF(AM388="","",AM388)</f>
        <v/>
      </c>
      <c r="Q388" s="125"/>
      <c r="R388" s="125" t="str">
        <f t="shared" si="2172"/>
        <v/>
      </c>
      <c r="S388" s="125"/>
      <c r="T388" s="211"/>
      <c r="U388" s="169"/>
      <c r="AA388" s="177" t="s">
        <v>758</v>
      </c>
      <c r="AD388" s="125" t="s">
        <v>683</v>
      </c>
      <c r="AE388" s="125" t="s">
        <v>683</v>
      </c>
      <c r="AF388" s="125" t="s">
        <v>683</v>
      </c>
      <c r="AG388" s="125" t="s">
        <v>683</v>
      </c>
      <c r="AH388" s="125" t="s">
        <v>683</v>
      </c>
      <c r="AI388" s="125" t="s">
        <v>683</v>
      </c>
      <c r="AJ388" s="125"/>
      <c r="AK388" s="125" t="s">
        <v>683</v>
      </c>
      <c r="AL388" s="125" t="s">
        <v>683</v>
      </c>
      <c r="AM388" s="125" t="s">
        <v>683</v>
      </c>
      <c r="AN388" s="125"/>
      <c r="AO388" s="125" t="s">
        <v>683</v>
      </c>
    </row>
    <row r="389" spans="1:41" ht="18.75" hidden="1" outlineLevel="2">
      <c r="A389" s="155">
        <v>603760</v>
      </c>
      <c r="B389" s="11">
        <f t="shared" si="2162"/>
        <v>630402050</v>
      </c>
      <c r="C389" s="11">
        <v>402050</v>
      </c>
      <c r="D389" s="140"/>
      <c r="E389" s="55" t="s">
        <v>110</v>
      </c>
      <c r="F389" s="78" t="s">
        <v>613</v>
      </c>
      <c r="G389" s="107" t="s">
        <v>587</v>
      </c>
      <c r="H389" s="50">
        <f>IFERROR(IF(G388,H388/G388*100,0),0)</f>
        <v>0</v>
      </c>
      <c r="I389" s="50">
        <f t="shared" ref="I389" si="2237">IFERROR(IF(H388,I388/H388*100,0),0)</f>
        <v>0</v>
      </c>
      <c r="J389" s="50">
        <f t="shared" ref="J389" si="2238">IFERROR(IF(I388,J388/I388*100,0),0)</f>
        <v>0</v>
      </c>
      <c r="K389" s="50">
        <f t="shared" ref="K389" si="2239">IFERROR(IF(J388,K388/J388*100,0),0)</f>
        <v>0</v>
      </c>
      <c r="L389" s="50">
        <f t="shared" ref="L389" si="2240">IFERROR(IF(K388,L388/K388*100,0),0)</f>
        <v>0</v>
      </c>
      <c r="M389" s="50">
        <f t="shared" ref="M389" si="2241">IFERROR(IF(L388,M388/L388*100,0),0)</f>
        <v>0</v>
      </c>
      <c r="N389" s="107" t="s">
        <v>587</v>
      </c>
      <c r="O389" s="50">
        <f>IFERROR(IF(N388,O388/N388*100,0),0)</f>
        <v>0</v>
      </c>
      <c r="P389" s="50">
        <f t="shared" ref="P389" si="2242">IFERROR(IF(O388,P388/O388*100,0),0)</f>
        <v>0</v>
      </c>
      <c r="Q389" s="50">
        <f t="shared" ref="Q389:S389" si="2243">IFERROR(IF(P388,Q388/P388*100,0),0)</f>
        <v>0</v>
      </c>
      <c r="R389" s="192" t="str">
        <f t="shared" si="2172"/>
        <v/>
      </c>
      <c r="S389" s="50">
        <f t="shared" si="2243"/>
        <v>0</v>
      </c>
      <c r="T389" s="215"/>
      <c r="U389" s="169"/>
      <c r="AA389" s="177" t="s">
        <v>110</v>
      </c>
      <c r="AD389" s="107" t="s">
        <v>683</v>
      </c>
      <c r="AE389" s="50" t="s">
        <v>683</v>
      </c>
      <c r="AF389" s="50" t="s">
        <v>683</v>
      </c>
      <c r="AG389" s="50" t="s">
        <v>683</v>
      </c>
      <c r="AH389" s="50" t="s">
        <v>683</v>
      </c>
      <c r="AI389" s="50" t="s">
        <v>683</v>
      </c>
      <c r="AJ389" s="50"/>
      <c r="AK389" s="107" t="s">
        <v>683</v>
      </c>
      <c r="AL389" s="50" t="s">
        <v>683</v>
      </c>
      <c r="AM389" s="50" t="s">
        <v>683</v>
      </c>
      <c r="AN389" s="50"/>
      <c r="AO389" s="192" t="s">
        <v>683</v>
      </c>
    </row>
    <row r="390" spans="1:41" ht="18.75" hidden="1" outlineLevel="2">
      <c r="A390" s="155">
        <v>603770</v>
      </c>
      <c r="B390" s="11">
        <f t="shared" si="2162"/>
        <v>630402060</v>
      </c>
      <c r="C390" s="11">
        <v>402060</v>
      </c>
      <c r="D390" s="140"/>
      <c r="E390" s="125" t="str">
        <f>IF(AA390="","Бюджетообразующее предприятие 103",AA390)</f>
        <v>Бюджетообразующее предприятие 103</v>
      </c>
      <c r="F390" s="157" t="s">
        <v>109</v>
      </c>
      <c r="G390" s="125" t="str">
        <f t="shared" ref="G390" si="2244">IF(AD390="","",AD390)</f>
        <v/>
      </c>
      <c r="H390" s="125" t="str">
        <f t="shared" ref="H390" si="2245">IF(AE390="","",AE390)</f>
        <v/>
      </c>
      <c r="I390" s="125" t="str">
        <f t="shared" ref="I390" si="2246">IF(AF390="","",AF390)</f>
        <v/>
      </c>
      <c r="J390" s="125" t="str">
        <f t="shared" ref="J390" si="2247">IF(AG390="","",AG390)</f>
        <v/>
      </c>
      <c r="K390" s="125" t="str">
        <f t="shared" ref="K390" si="2248">IF(AH390="","",AH390)</f>
        <v/>
      </c>
      <c r="L390" s="125" t="str">
        <f t="shared" ref="L390" si="2249">IF(AI390="","",AI390)</f>
        <v/>
      </c>
      <c r="M390" s="125"/>
      <c r="N390" s="125" t="str">
        <f t="shared" ref="N390" si="2250">IF(AK390="","",AK390)</f>
        <v/>
      </c>
      <c r="O390" s="125" t="str">
        <f t="shared" ref="O390" si="2251">IF(AL390="","",AL390)</f>
        <v/>
      </c>
      <c r="P390" s="125" t="str">
        <f t="shared" ref="P390" si="2252">IF(AM390="","",AM390)</f>
        <v/>
      </c>
      <c r="Q390" s="125"/>
      <c r="R390" s="125" t="str">
        <f t="shared" si="2172"/>
        <v/>
      </c>
      <c r="S390" s="125"/>
      <c r="T390" s="211"/>
      <c r="U390" s="169"/>
      <c r="AA390" s="177" t="s">
        <v>759</v>
      </c>
      <c r="AD390" s="125" t="s">
        <v>683</v>
      </c>
      <c r="AE390" s="125" t="s">
        <v>683</v>
      </c>
      <c r="AF390" s="125" t="s">
        <v>683</v>
      </c>
      <c r="AG390" s="125" t="s">
        <v>683</v>
      </c>
      <c r="AH390" s="125" t="s">
        <v>683</v>
      </c>
      <c r="AI390" s="125" t="s">
        <v>683</v>
      </c>
      <c r="AJ390" s="125"/>
      <c r="AK390" s="125" t="s">
        <v>683</v>
      </c>
      <c r="AL390" s="125" t="s">
        <v>683</v>
      </c>
      <c r="AM390" s="125" t="s">
        <v>683</v>
      </c>
      <c r="AN390" s="125"/>
      <c r="AO390" s="125" t="s">
        <v>683</v>
      </c>
    </row>
    <row r="391" spans="1:41" ht="18.75" hidden="1" outlineLevel="2">
      <c r="A391" s="155">
        <v>603780</v>
      </c>
      <c r="B391" s="11">
        <f t="shared" si="2162"/>
        <v>630402070</v>
      </c>
      <c r="C391" s="11">
        <v>402070</v>
      </c>
      <c r="D391" s="140"/>
      <c r="E391" s="55" t="s">
        <v>110</v>
      </c>
      <c r="F391" s="78" t="s">
        <v>613</v>
      </c>
      <c r="G391" s="107" t="s">
        <v>587</v>
      </c>
      <c r="H391" s="50">
        <f>IFERROR(IF(G390,H390/G390*100,0),0)</f>
        <v>0</v>
      </c>
      <c r="I391" s="50">
        <f t="shared" ref="I391" si="2253">IFERROR(IF(H390,I390/H390*100,0),0)</f>
        <v>0</v>
      </c>
      <c r="J391" s="50">
        <f t="shared" ref="J391" si="2254">IFERROR(IF(I390,J390/I390*100,0),0)</f>
        <v>0</v>
      </c>
      <c r="K391" s="50">
        <f t="shared" ref="K391" si="2255">IFERROR(IF(J390,K390/J390*100,0),0)</f>
        <v>0</v>
      </c>
      <c r="L391" s="50">
        <f t="shared" ref="L391" si="2256">IFERROR(IF(K390,L390/K390*100,0),0)</f>
        <v>0</v>
      </c>
      <c r="M391" s="50">
        <f t="shared" ref="M391" si="2257">IFERROR(IF(L390,M390/L390*100,0),0)</f>
        <v>0</v>
      </c>
      <c r="N391" s="107" t="s">
        <v>587</v>
      </c>
      <c r="O391" s="50">
        <f>IFERROR(IF(N390,O390/N390*100,0),0)</f>
        <v>0</v>
      </c>
      <c r="P391" s="50">
        <f t="shared" ref="P391" si="2258">IFERROR(IF(O390,P390/O390*100,0),0)</f>
        <v>0</v>
      </c>
      <c r="Q391" s="50">
        <f t="shared" ref="Q391:S391" si="2259">IFERROR(IF(P390,Q390/P390*100,0),0)</f>
        <v>0</v>
      </c>
      <c r="R391" s="192" t="str">
        <f t="shared" si="2172"/>
        <v/>
      </c>
      <c r="S391" s="50">
        <f t="shared" si="2259"/>
        <v>0</v>
      </c>
      <c r="T391" s="215"/>
      <c r="U391" s="169"/>
      <c r="AA391" s="177" t="s">
        <v>110</v>
      </c>
      <c r="AD391" s="107" t="s">
        <v>683</v>
      </c>
      <c r="AE391" s="50" t="s">
        <v>683</v>
      </c>
      <c r="AF391" s="50" t="s">
        <v>683</v>
      </c>
      <c r="AG391" s="50" t="s">
        <v>683</v>
      </c>
      <c r="AH391" s="50" t="s">
        <v>683</v>
      </c>
      <c r="AI391" s="50" t="s">
        <v>683</v>
      </c>
      <c r="AJ391" s="50"/>
      <c r="AK391" s="107" t="s">
        <v>683</v>
      </c>
      <c r="AL391" s="50" t="s">
        <v>683</v>
      </c>
      <c r="AM391" s="50" t="s">
        <v>683</v>
      </c>
      <c r="AN391" s="50"/>
      <c r="AO391" s="192" t="s">
        <v>683</v>
      </c>
    </row>
    <row r="392" spans="1:41" ht="18.75" hidden="1" outlineLevel="2">
      <c r="A392" s="155">
        <v>603790</v>
      </c>
      <c r="B392" s="11">
        <f t="shared" si="2162"/>
        <v>630402080</v>
      </c>
      <c r="C392" s="11">
        <v>402080</v>
      </c>
      <c r="D392" s="140"/>
      <c r="E392" s="125" t="str">
        <f>IF(AA392="","Бюджетообразующее предприятие 104",AA392)</f>
        <v>Бюджетообразующее предприятие 104</v>
      </c>
      <c r="F392" s="157" t="s">
        <v>109</v>
      </c>
      <c r="G392" s="125" t="str">
        <f t="shared" ref="G392" si="2260">IF(AD392="","",AD392)</f>
        <v/>
      </c>
      <c r="H392" s="125" t="str">
        <f t="shared" ref="H392" si="2261">IF(AE392="","",AE392)</f>
        <v/>
      </c>
      <c r="I392" s="125" t="str">
        <f t="shared" ref="I392" si="2262">IF(AF392="","",AF392)</f>
        <v/>
      </c>
      <c r="J392" s="125" t="str">
        <f t="shared" ref="J392" si="2263">IF(AG392="","",AG392)</f>
        <v/>
      </c>
      <c r="K392" s="125" t="str">
        <f t="shared" ref="K392" si="2264">IF(AH392="","",AH392)</f>
        <v/>
      </c>
      <c r="L392" s="125" t="str">
        <f t="shared" ref="L392" si="2265">IF(AI392="","",AI392)</f>
        <v/>
      </c>
      <c r="M392" s="125"/>
      <c r="N392" s="125" t="str">
        <f t="shared" ref="N392" si="2266">IF(AK392="","",AK392)</f>
        <v/>
      </c>
      <c r="O392" s="125" t="str">
        <f t="shared" ref="O392" si="2267">IF(AL392="","",AL392)</f>
        <v/>
      </c>
      <c r="P392" s="125" t="str">
        <f t="shared" ref="P392" si="2268">IF(AM392="","",AM392)</f>
        <v/>
      </c>
      <c r="Q392" s="125"/>
      <c r="R392" s="125" t="str">
        <f t="shared" si="2172"/>
        <v/>
      </c>
      <c r="S392" s="125"/>
      <c r="T392" s="211"/>
      <c r="U392" s="169"/>
      <c r="AA392" s="177" t="s">
        <v>760</v>
      </c>
      <c r="AD392" s="125" t="s">
        <v>683</v>
      </c>
      <c r="AE392" s="125" t="s">
        <v>683</v>
      </c>
      <c r="AF392" s="125" t="s">
        <v>683</v>
      </c>
      <c r="AG392" s="125" t="s">
        <v>683</v>
      </c>
      <c r="AH392" s="125" t="s">
        <v>683</v>
      </c>
      <c r="AI392" s="125" t="s">
        <v>683</v>
      </c>
      <c r="AJ392" s="125"/>
      <c r="AK392" s="125" t="s">
        <v>683</v>
      </c>
      <c r="AL392" s="125" t="s">
        <v>683</v>
      </c>
      <c r="AM392" s="125" t="s">
        <v>683</v>
      </c>
      <c r="AN392" s="125"/>
      <c r="AO392" s="125" t="s">
        <v>683</v>
      </c>
    </row>
    <row r="393" spans="1:41" ht="18.75" hidden="1" outlineLevel="2">
      <c r="A393" s="155">
        <v>603800</v>
      </c>
      <c r="B393" s="11">
        <f t="shared" si="2162"/>
        <v>630402090</v>
      </c>
      <c r="C393" s="11">
        <v>402090</v>
      </c>
      <c r="D393" s="140"/>
      <c r="E393" s="55" t="s">
        <v>110</v>
      </c>
      <c r="F393" s="78" t="s">
        <v>613</v>
      </c>
      <c r="G393" s="107" t="s">
        <v>587</v>
      </c>
      <c r="H393" s="50">
        <f>IFERROR(IF(G392,H392/G392*100,0),0)</f>
        <v>0</v>
      </c>
      <c r="I393" s="50">
        <f t="shared" ref="I393" si="2269">IFERROR(IF(H392,I392/H392*100,0),0)</f>
        <v>0</v>
      </c>
      <c r="J393" s="50">
        <f t="shared" ref="J393" si="2270">IFERROR(IF(I392,J392/I392*100,0),0)</f>
        <v>0</v>
      </c>
      <c r="K393" s="50">
        <f t="shared" ref="K393" si="2271">IFERROR(IF(J392,K392/J392*100,0),0)</f>
        <v>0</v>
      </c>
      <c r="L393" s="50">
        <f t="shared" ref="L393" si="2272">IFERROR(IF(K392,L392/K392*100,0),0)</f>
        <v>0</v>
      </c>
      <c r="M393" s="50">
        <f t="shared" ref="M393" si="2273">IFERROR(IF(L392,M392/L392*100,0),0)</f>
        <v>0</v>
      </c>
      <c r="N393" s="107" t="s">
        <v>587</v>
      </c>
      <c r="O393" s="50">
        <f>IFERROR(IF(N392,O392/N392*100,0),0)</f>
        <v>0</v>
      </c>
      <c r="P393" s="50">
        <f t="shared" ref="P393" si="2274">IFERROR(IF(O392,P392/O392*100,0),0)</f>
        <v>0</v>
      </c>
      <c r="Q393" s="50">
        <f t="shared" ref="Q393:S393" si="2275">IFERROR(IF(P392,Q392/P392*100,0),0)</f>
        <v>0</v>
      </c>
      <c r="R393" s="192" t="str">
        <f t="shared" si="2172"/>
        <v/>
      </c>
      <c r="S393" s="50">
        <f t="shared" si="2275"/>
        <v>0</v>
      </c>
      <c r="T393" s="215"/>
      <c r="U393" s="169"/>
      <c r="AA393" s="177" t="s">
        <v>110</v>
      </c>
      <c r="AD393" s="107" t="s">
        <v>683</v>
      </c>
      <c r="AE393" s="50" t="s">
        <v>683</v>
      </c>
      <c r="AF393" s="50" t="s">
        <v>683</v>
      </c>
      <c r="AG393" s="50" t="s">
        <v>683</v>
      </c>
      <c r="AH393" s="50" t="s">
        <v>683</v>
      </c>
      <c r="AI393" s="50" t="s">
        <v>683</v>
      </c>
      <c r="AJ393" s="50"/>
      <c r="AK393" s="107" t="s">
        <v>683</v>
      </c>
      <c r="AL393" s="50" t="s">
        <v>683</v>
      </c>
      <c r="AM393" s="50" t="s">
        <v>683</v>
      </c>
      <c r="AN393" s="50"/>
      <c r="AO393" s="192" t="s">
        <v>683</v>
      </c>
    </row>
    <row r="394" spans="1:41" ht="18.75" hidden="1" outlineLevel="2">
      <c r="A394" s="155">
        <v>603810</v>
      </c>
      <c r="B394" s="11">
        <f t="shared" si="2162"/>
        <v>630402100</v>
      </c>
      <c r="C394" s="11">
        <v>402100</v>
      </c>
      <c r="D394" s="140"/>
      <c r="E394" s="125" t="str">
        <f>IF(AA394="","Бюджетообразующее предприятие 105",AA394)</f>
        <v>Бюджетообразующее предприятие 105</v>
      </c>
      <c r="F394" s="157" t="s">
        <v>109</v>
      </c>
      <c r="G394" s="125" t="str">
        <f t="shared" ref="G394" si="2276">IF(AD394="","",AD394)</f>
        <v/>
      </c>
      <c r="H394" s="125" t="str">
        <f t="shared" ref="H394" si="2277">IF(AE394="","",AE394)</f>
        <v/>
      </c>
      <c r="I394" s="125" t="str">
        <f t="shared" ref="I394" si="2278">IF(AF394="","",AF394)</f>
        <v/>
      </c>
      <c r="J394" s="125" t="str">
        <f t="shared" ref="J394" si="2279">IF(AG394="","",AG394)</f>
        <v/>
      </c>
      <c r="K394" s="125" t="str">
        <f t="shared" ref="K394" si="2280">IF(AH394="","",AH394)</f>
        <v/>
      </c>
      <c r="L394" s="125" t="str">
        <f t="shared" ref="L394" si="2281">IF(AI394="","",AI394)</f>
        <v/>
      </c>
      <c r="M394" s="125"/>
      <c r="N394" s="125" t="str">
        <f t="shared" ref="N394" si="2282">IF(AK394="","",AK394)</f>
        <v/>
      </c>
      <c r="O394" s="125" t="str">
        <f t="shared" ref="O394" si="2283">IF(AL394="","",AL394)</f>
        <v/>
      </c>
      <c r="P394" s="125" t="str">
        <f t="shared" ref="P394" si="2284">IF(AM394="","",AM394)</f>
        <v/>
      </c>
      <c r="Q394" s="125"/>
      <c r="R394" s="125" t="str">
        <f t="shared" si="2172"/>
        <v/>
      </c>
      <c r="S394" s="125"/>
      <c r="T394" s="211"/>
      <c r="U394" s="169"/>
      <c r="AA394" s="177" t="s">
        <v>761</v>
      </c>
      <c r="AD394" s="125" t="s">
        <v>683</v>
      </c>
      <c r="AE394" s="125" t="s">
        <v>683</v>
      </c>
      <c r="AF394" s="125" t="s">
        <v>683</v>
      </c>
      <c r="AG394" s="125" t="s">
        <v>683</v>
      </c>
      <c r="AH394" s="125" t="s">
        <v>683</v>
      </c>
      <c r="AI394" s="125" t="s">
        <v>683</v>
      </c>
      <c r="AJ394" s="125"/>
      <c r="AK394" s="125" t="s">
        <v>683</v>
      </c>
      <c r="AL394" s="125" t="s">
        <v>683</v>
      </c>
      <c r="AM394" s="125" t="s">
        <v>683</v>
      </c>
      <c r="AN394" s="125"/>
      <c r="AO394" s="125" t="s">
        <v>683</v>
      </c>
    </row>
    <row r="395" spans="1:41" ht="18.75" hidden="1" outlineLevel="2">
      <c r="A395" s="155">
        <v>603820</v>
      </c>
      <c r="B395" s="11">
        <f t="shared" si="2162"/>
        <v>630402110</v>
      </c>
      <c r="C395" s="11">
        <v>402110</v>
      </c>
      <c r="D395" s="140"/>
      <c r="E395" s="55" t="s">
        <v>110</v>
      </c>
      <c r="F395" s="78" t="s">
        <v>613</v>
      </c>
      <c r="G395" s="107" t="s">
        <v>587</v>
      </c>
      <c r="H395" s="50">
        <f>IFERROR(IF(G394,H394/G394*100,0),0)</f>
        <v>0</v>
      </c>
      <c r="I395" s="50">
        <f t="shared" ref="I395" si="2285">IFERROR(IF(H394,I394/H394*100,0),0)</f>
        <v>0</v>
      </c>
      <c r="J395" s="50">
        <f t="shared" ref="J395" si="2286">IFERROR(IF(I394,J394/I394*100,0),0)</f>
        <v>0</v>
      </c>
      <c r="K395" s="50">
        <f t="shared" ref="K395" si="2287">IFERROR(IF(J394,K394/J394*100,0),0)</f>
        <v>0</v>
      </c>
      <c r="L395" s="50">
        <f t="shared" ref="L395" si="2288">IFERROR(IF(K394,L394/K394*100,0),0)</f>
        <v>0</v>
      </c>
      <c r="M395" s="50">
        <f t="shared" ref="M395" si="2289">IFERROR(IF(L394,M394/L394*100,0),0)</f>
        <v>0</v>
      </c>
      <c r="N395" s="107" t="s">
        <v>587</v>
      </c>
      <c r="O395" s="50">
        <f>IFERROR(IF(N394,O394/N394*100,0),0)</f>
        <v>0</v>
      </c>
      <c r="P395" s="50">
        <f t="shared" ref="P395" si="2290">IFERROR(IF(O394,P394/O394*100,0),0)</f>
        <v>0</v>
      </c>
      <c r="Q395" s="50">
        <f t="shared" ref="Q395:S395" si="2291">IFERROR(IF(P394,Q394/P394*100,0),0)</f>
        <v>0</v>
      </c>
      <c r="R395" s="192" t="str">
        <f t="shared" si="2172"/>
        <v/>
      </c>
      <c r="S395" s="50">
        <f t="shared" si="2291"/>
        <v>0</v>
      </c>
      <c r="T395" s="215"/>
      <c r="U395" s="169"/>
      <c r="AA395" s="177" t="s">
        <v>110</v>
      </c>
      <c r="AD395" s="107" t="s">
        <v>683</v>
      </c>
      <c r="AE395" s="50" t="s">
        <v>683</v>
      </c>
      <c r="AF395" s="50" t="s">
        <v>683</v>
      </c>
      <c r="AG395" s="50" t="s">
        <v>683</v>
      </c>
      <c r="AH395" s="50" t="s">
        <v>683</v>
      </c>
      <c r="AI395" s="50" t="s">
        <v>683</v>
      </c>
      <c r="AJ395" s="50"/>
      <c r="AK395" s="107" t="s">
        <v>683</v>
      </c>
      <c r="AL395" s="50" t="s">
        <v>683</v>
      </c>
      <c r="AM395" s="50" t="s">
        <v>683</v>
      </c>
      <c r="AN395" s="50"/>
      <c r="AO395" s="192" t="s">
        <v>683</v>
      </c>
    </row>
    <row r="396" spans="1:41" ht="18.75" hidden="1" outlineLevel="2">
      <c r="A396" s="155">
        <v>603830</v>
      </c>
      <c r="B396" s="11">
        <f t="shared" si="2162"/>
        <v>630402120</v>
      </c>
      <c r="C396" s="11">
        <v>402120</v>
      </c>
      <c r="D396" s="140"/>
      <c r="E396" s="125" t="str">
        <f>IF(AA396="","Бюджетообразующее предприятие 106",AA396)</f>
        <v>Бюджетообразующее предприятие 106</v>
      </c>
      <c r="F396" s="157" t="s">
        <v>109</v>
      </c>
      <c r="G396" s="125" t="str">
        <f t="shared" ref="G396" si="2292">IF(AD396="","",AD396)</f>
        <v/>
      </c>
      <c r="H396" s="125" t="str">
        <f t="shared" ref="H396" si="2293">IF(AE396="","",AE396)</f>
        <v/>
      </c>
      <c r="I396" s="125" t="str">
        <f t="shared" ref="I396" si="2294">IF(AF396="","",AF396)</f>
        <v/>
      </c>
      <c r="J396" s="125" t="str">
        <f t="shared" ref="J396" si="2295">IF(AG396="","",AG396)</f>
        <v/>
      </c>
      <c r="K396" s="125" t="str">
        <f t="shared" ref="K396" si="2296">IF(AH396="","",AH396)</f>
        <v/>
      </c>
      <c r="L396" s="125" t="str">
        <f t="shared" ref="L396" si="2297">IF(AI396="","",AI396)</f>
        <v/>
      </c>
      <c r="M396" s="125"/>
      <c r="N396" s="125" t="str">
        <f t="shared" ref="N396" si="2298">IF(AK396="","",AK396)</f>
        <v/>
      </c>
      <c r="O396" s="125" t="str">
        <f t="shared" ref="O396" si="2299">IF(AL396="","",AL396)</f>
        <v/>
      </c>
      <c r="P396" s="125" t="str">
        <f t="shared" ref="P396" si="2300">IF(AM396="","",AM396)</f>
        <v/>
      </c>
      <c r="Q396" s="125"/>
      <c r="R396" s="125" t="str">
        <f t="shared" si="2172"/>
        <v/>
      </c>
      <c r="S396" s="125"/>
      <c r="T396" s="211"/>
      <c r="U396" s="169"/>
      <c r="AA396" s="177" t="s">
        <v>762</v>
      </c>
      <c r="AD396" s="125" t="s">
        <v>683</v>
      </c>
      <c r="AE396" s="125" t="s">
        <v>683</v>
      </c>
      <c r="AF396" s="125" t="s">
        <v>683</v>
      </c>
      <c r="AG396" s="125" t="s">
        <v>683</v>
      </c>
      <c r="AH396" s="125" t="s">
        <v>683</v>
      </c>
      <c r="AI396" s="125" t="s">
        <v>683</v>
      </c>
      <c r="AJ396" s="125"/>
      <c r="AK396" s="125" t="s">
        <v>683</v>
      </c>
      <c r="AL396" s="125" t="s">
        <v>683</v>
      </c>
      <c r="AM396" s="125" t="s">
        <v>683</v>
      </c>
      <c r="AN396" s="125"/>
      <c r="AO396" s="125" t="s">
        <v>683</v>
      </c>
    </row>
    <row r="397" spans="1:41" ht="18.75" hidden="1" outlineLevel="2">
      <c r="A397" s="155">
        <v>603840</v>
      </c>
      <c r="B397" s="11">
        <f t="shared" si="2162"/>
        <v>630402130</v>
      </c>
      <c r="C397" s="11">
        <v>402130</v>
      </c>
      <c r="D397" s="140"/>
      <c r="E397" s="55" t="s">
        <v>110</v>
      </c>
      <c r="F397" s="78" t="s">
        <v>613</v>
      </c>
      <c r="G397" s="107" t="s">
        <v>587</v>
      </c>
      <c r="H397" s="50">
        <f>IFERROR(IF(G396,H396/G396*100,0),0)</f>
        <v>0</v>
      </c>
      <c r="I397" s="50">
        <f t="shared" ref="I397" si="2301">IFERROR(IF(H396,I396/H396*100,0),0)</f>
        <v>0</v>
      </c>
      <c r="J397" s="50">
        <f t="shared" ref="J397" si="2302">IFERROR(IF(I396,J396/I396*100,0),0)</f>
        <v>0</v>
      </c>
      <c r="K397" s="50">
        <f t="shared" ref="K397" si="2303">IFERROR(IF(J396,K396/J396*100,0),0)</f>
        <v>0</v>
      </c>
      <c r="L397" s="50">
        <f t="shared" ref="L397" si="2304">IFERROR(IF(K396,L396/K396*100,0),0)</f>
        <v>0</v>
      </c>
      <c r="M397" s="50">
        <f t="shared" ref="M397" si="2305">IFERROR(IF(L396,M396/L396*100,0),0)</f>
        <v>0</v>
      </c>
      <c r="N397" s="107" t="s">
        <v>587</v>
      </c>
      <c r="O397" s="50">
        <f>IFERROR(IF(N396,O396/N396*100,0),0)</f>
        <v>0</v>
      </c>
      <c r="P397" s="50">
        <f t="shared" ref="P397" si="2306">IFERROR(IF(O396,P396/O396*100,0),0)</f>
        <v>0</v>
      </c>
      <c r="Q397" s="50">
        <f t="shared" ref="Q397:S397" si="2307">IFERROR(IF(P396,Q396/P396*100,0),0)</f>
        <v>0</v>
      </c>
      <c r="R397" s="192" t="str">
        <f t="shared" si="2172"/>
        <v/>
      </c>
      <c r="S397" s="50">
        <f t="shared" si="2307"/>
        <v>0</v>
      </c>
      <c r="T397" s="215"/>
      <c r="U397" s="169"/>
      <c r="AA397" s="177" t="s">
        <v>110</v>
      </c>
      <c r="AD397" s="107" t="s">
        <v>683</v>
      </c>
      <c r="AE397" s="50" t="s">
        <v>683</v>
      </c>
      <c r="AF397" s="50" t="s">
        <v>683</v>
      </c>
      <c r="AG397" s="50" t="s">
        <v>683</v>
      </c>
      <c r="AH397" s="50" t="s">
        <v>683</v>
      </c>
      <c r="AI397" s="50" t="s">
        <v>683</v>
      </c>
      <c r="AJ397" s="50"/>
      <c r="AK397" s="107" t="s">
        <v>683</v>
      </c>
      <c r="AL397" s="50" t="s">
        <v>683</v>
      </c>
      <c r="AM397" s="50" t="s">
        <v>683</v>
      </c>
      <c r="AN397" s="50"/>
      <c r="AO397" s="192" t="s">
        <v>683</v>
      </c>
    </row>
    <row r="398" spans="1:41" ht="18.75" hidden="1" outlineLevel="2">
      <c r="A398" s="155">
        <v>603850</v>
      </c>
      <c r="B398" s="11">
        <f t="shared" si="2162"/>
        <v>630402140</v>
      </c>
      <c r="C398" s="11">
        <v>402140</v>
      </c>
      <c r="D398" s="140"/>
      <c r="E398" s="125" t="str">
        <f>IF(AA398="","Бюджетообразующее предприятие 107",AA398)</f>
        <v>Бюджетообразующее предприятие 107</v>
      </c>
      <c r="F398" s="157" t="s">
        <v>109</v>
      </c>
      <c r="G398" s="125" t="str">
        <f t="shared" ref="G398" si="2308">IF(AD398="","",AD398)</f>
        <v/>
      </c>
      <c r="H398" s="125" t="str">
        <f t="shared" ref="H398" si="2309">IF(AE398="","",AE398)</f>
        <v/>
      </c>
      <c r="I398" s="125" t="str">
        <f t="shared" ref="I398" si="2310">IF(AF398="","",AF398)</f>
        <v/>
      </c>
      <c r="J398" s="125" t="str">
        <f t="shared" ref="J398" si="2311">IF(AG398="","",AG398)</f>
        <v/>
      </c>
      <c r="K398" s="125" t="str">
        <f t="shared" ref="K398" si="2312">IF(AH398="","",AH398)</f>
        <v/>
      </c>
      <c r="L398" s="125" t="str">
        <f t="shared" ref="L398" si="2313">IF(AI398="","",AI398)</f>
        <v/>
      </c>
      <c r="M398" s="125"/>
      <c r="N398" s="125" t="str">
        <f t="shared" ref="N398" si="2314">IF(AK398="","",AK398)</f>
        <v/>
      </c>
      <c r="O398" s="125" t="str">
        <f t="shared" ref="O398" si="2315">IF(AL398="","",AL398)</f>
        <v/>
      </c>
      <c r="P398" s="125" t="str">
        <f t="shared" ref="P398" si="2316">IF(AM398="","",AM398)</f>
        <v/>
      </c>
      <c r="Q398" s="125"/>
      <c r="R398" s="125" t="str">
        <f t="shared" si="2172"/>
        <v/>
      </c>
      <c r="S398" s="125"/>
      <c r="T398" s="211"/>
      <c r="U398" s="169"/>
      <c r="AA398" s="177" t="s">
        <v>763</v>
      </c>
      <c r="AD398" s="125" t="s">
        <v>683</v>
      </c>
      <c r="AE398" s="125" t="s">
        <v>683</v>
      </c>
      <c r="AF398" s="125" t="s">
        <v>683</v>
      </c>
      <c r="AG398" s="125" t="s">
        <v>683</v>
      </c>
      <c r="AH398" s="125" t="s">
        <v>683</v>
      </c>
      <c r="AI398" s="125" t="s">
        <v>683</v>
      </c>
      <c r="AJ398" s="125"/>
      <c r="AK398" s="125" t="s">
        <v>683</v>
      </c>
      <c r="AL398" s="125" t="s">
        <v>683</v>
      </c>
      <c r="AM398" s="125" t="s">
        <v>683</v>
      </c>
      <c r="AN398" s="125"/>
      <c r="AO398" s="125" t="s">
        <v>683</v>
      </c>
    </row>
    <row r="399" spans="1:41" ht="18.75" hidden="1" outlineLevel="2">
      <c r="A399" s="155">
        <v>603860</v>
      </c>
      <c r="B399" s="11">
        <f t="shared" si="2162"/>
        <v>630402150</v>
      </c>
      <c r="C399" s="11">
        <v>402150</v>
      </c>
      <c r="D399" s="140"/>
      <c r="E399" s="55" t="s">
        <v>110</v>
      </c>
      <c r="F399" s="78" t="s">
        <v>613</v>
      </c>
      <c r="G399" s="107" t="s">
        <v>587</v>
      </c>
      <c r="H399" s="50">
        <f>IFERROR(IF(G398,H398/G398*100,0),0)</f>
        <v>0</v>
      </c>
      <c r="I399" s="50">
        <f t="shared" ref="I399" si="2317">IFERROR(IF(H398,I398/H398*100,0),0)</f>
        <v>0</v>
      </c>
      <c r="J399" s="50">
        <f t="shared" ref="J399" si="2318">IFERROR(IF(I398,J398/I398*100,0),0)</f>
        <v>0</v>
      </c>
      <c r="K399" s="50">
        <f t="shared" ref="K399" si="2319">IFERROR(IF(J398,K398/J398*100,0),0)</f>
        <v>0</v>
      </c>
      <c r="L399" s="50">
        <f t="shared" ref="L399" si="2320">IFERROR(IF(K398,L398/K398*100,0),0)</f>
        <v>0</v>
      </c>
      <c r="M399" s="50">
        <f t="shared" ref="M399" si="2321">IFERROR(IF(L398,M398/L398*100,0),0)</f>
        <v>0</v>
      </c>
      <c r="N399" s="107" t="s">
        <v>587</v>
      </c>
      <c r="O399" s="50">
        <f>IFERROR(IF(N398,O398/N398*100,0),0)</f>
        <v>0</v>
      </c>
      <c r="P399" s="50">
        <f t="shared" ref="P399" si="2322">IFERROR(IF(O398,P398/O398*100,0),0)</f>
        <v>0</v>
      </c>
      <c r="Q399" s="50">
        <f t="shared" ref="Q399:S399" si="2323">IFERROR(IF(P398,Q398/P398*100,0),0)</f>
        <v>0</v>
      </c>
      <c r="R399" s="192" t="str">
        <f t="shared" si="2172"/>
        <v/>
      </c>
      <c r="S399" s="50">
        <f t="shared" si="2323"/>
        <v>0</v>
      </c>
      <c r="T399" s="215"/>
      <c r="U399" s="169"/>
      <c r="AA399" s="177" t="s">
        <v>110</v>
      </c>
      <c r="AD399" s="107" t="s">
        <v>683</v>
      </c>
      <c r="AE399" s="50" t="s">
        <v>683</v>
      </c>
      <c r="AF399" s="50" t="s">
        <v>683</v>
      </c>
      <c r="AG399" s="50" t="s">
        <v>683</v>
      </c>
      <c r="AH399" s="50" t="s">
        <v>683</v>
      </c>
      <c r="AI399" s="50" t="s">
        <v>683</v>
      </c>
      <c r="AJ399" s="50"/>
      <c r="AK399" s="107" t="s">
        <v>683</v>
      </c>
      <c r="AL399" s="50" t="s">
        <v>683</v>
      </c>
      <c r="AM399" s="50" t="s">
        <v>683</v>
      </c>
      <c r="AN399" s="50"/>
      <c r="AO399" s="192" t="s">
        <v>683</v>
      </c>
    </row>
    <row r="400" spans="1:41" ht="18.75" hidden="1" outlineLevel="2">
      <c r="A400" s="155">
        <v>603870</v>
      </c>
      <c r="B400" s="11">
        <f t="shared" si="2162"/>
        <v>630402160</v>
      </c>
      <c r="C400" s="11">
        <v>402160</v>
      </c>
      <c r="D400" s="140"/>
      <c r="E400" s="125" t="str">
        <f>IF(AA400="","Бюджетообразующее предприятие 108",AA400)</f>
        <v>Бюджетообразующее предприятие 108</v>
      </c>
      <c r="F400" s="157" t="s">
        <v>109</v>
      </c>
      <c r="G400" s="125" t="str">
        <f t="shared" ref="G400" si="2324">IF(AD400="","",AD400)</f>
        <v/>
      </c>
      <c r="H400" s="125" t="str">
        <f t="shared" ref="H400" si="2325">IF(AE400="","",AE400)</f>
        <v/>
      </c>
      <c r="I400" s="125" t="str">
        <f t="shared" ref="I400" si="2326">IF(AF400="","",AF400)</f>
        <v/>
      </c>
      <c r="J400" s="125" t="str">
        <f t="shared" ref="J400" si="2327">IF(AG400="","",AG400)</f>
        <v/>
      </c>
      <c r="K400" s="125" t="str">
        <f t="shared" ref="K400" si="2328">IF(AH400="","",AH400)</f>
        <v/>
      </c>
      <c r="L400" s="125" t="str">
        <f t="shared" ref="L400" si="2329">IF(AI400="","",AI400)</f>
        <v/>
      </c>
      <c r="M400" s="125"/>
      <c r="N400" s="125" t="str">
        <f t="shared" ref="N400" si="2330">IF(AK400="","",AK400)</f>
        <v/>
      </c>
      <c r="O400" s="125" t="str">
        <f t="shared" ref="O400" si="2331">IF(AL400="","",AL400)</f>
        <v/>
      </c>
      <c r="P400" s="125" t="str">
        <f t="shared" ref="P400" si="2332">IF(AM400="","",AM400)</f>
        <v/>
      </c>
      <c r="Q400" s="125"/>
      <c r="R400" s="125" t="str">
        <f t="shared" si="2172"/>
        <v/>
      </c>
      <c r="S400" s="125"/>
      <c r="T400" s="211"/>
      <c r="U400" s="169"/>
      <c r="AA400" s="177" t="s">
        <v>764</v>
      </c>
      <c r="AD400" s="125" t="s">
        <v>683</v>
      </c>
      <c r="AE400" s="125" t="s">
        <v>683</v>
      </c>
      <c r="AF400" s="125" t="s">
        <v>683</v>
      </c>
      <c r="AG400" s="125" t="s">
        <v>683</v>
      </c>
      <c r="AH400" s="125" t="s">
        <v>683</v>
      </c>
      <c r="AI400" s="125" t="s">
        <v>683</v>
      </c>
      <c r="AJ400" s="125"/>
      <c r="AK400" s="125" t="s">
        <v>683</v>
      </c>
      <c r="AL400" s="125" t="s">
        <v>683</v>
      </c>
      <c r="AM400" s="125" t="s">
        <v>683</v>
      </c>
      <c r="AN400" s="125"/>
      <c r="AO400" s="125" t="s">
        <v>683</v>
      </c>
    </row>
    <row r="401" spans="1:41" ht="18.75" hidden="1" outlineLevel="2">
      <c r="A401" s="155">
        <v>603880</v>
      </c>
      <c r="B401" s="11">
        <f t="shared" si="2162"/>
        <v>630402170</v>
      </c>
      <c r="C401" s="11">
        <v>402170</v>
      </c>
      <c r="D401" s="140"/>
      <c r="E401" s="55" t="s">
        <v>110</v>
      </c>
      <c r="F401" s="78" t="s">
        <v>613</v>
      </c>
      <c r="G401" s="107" t="s">
        <v>587</v>
      </c>
      <c r="H401" s="50">
        <f>IFERROR(IF(G400,H400/G400*100,0),0)</f>
        <v>0</v>
      </c>
      <c r="I401" s="50">
        <f t="shared" ref="I401" si="2333">IFERROR(IF(H400,I400/H400*100,0),0)</f>
        <v>0</v>
      </c>
      <c r="J401" s="50">
        <f t="shared" ref="J401" si="2334">IFERROR(IF(I400,J400/I400*100,0),0)</f>
        <v>0</v>
      </c>
      <c r="K401" s="50">
        <f t="shared" ref="K401" si="2335">IFERROR(IF(J400,K400/J400*100,0),0)</f>
        <v>0</v>
      </c>
      <c r="L401" s="50">
        <f t="shared" ref="L401" si="2336">IFERROR(IF(K400,L400/K400*100,0),0)</f>
        <v>0</v>
      </c>
      <c r="M401" s="50">
        <f t="shared" ref="M401" si="2337">IFERROR(IF(L400,M400/L400*100,0),0)</f>
        <v>0</v>
      </c>
      <c r="N401" s="107" t="s">
        <v>587</v>
      </c>
      <c r="O401" s="50">
        <f>IFERROR(IF(N400,O400/N400*100,0),0)</f>
        <v>0</v>
      </c>
      <c r="P401" s="50">
        <f t="shared" ref="P401" si="2338">IFERROR(IF(O400,P400/O400*100,0),0)</f>
        <v>0</v>
      </c>
      <c r="Q401" s="50">
        <f t="shared" ref="Q401:S401" si="2339">IFERROR(IF(P400,Q400/P400*100,0),0)</f>
        <v>0</v>
      </c>
      <c r="R401" s="192" t="str">
        <f t="shared" si="2172"/>
        <v/>
      </c>
      <c r="S401" s="50">
        <f t="shared" si="2339"/>
        <v>0</v>
      </c>
      <c r="T401" s="215"/>
      <c r="U401" s="169"/>
      <c r="AA401" s="177" t="s">
        <v>110</v>
      </c>
      <c r="AD401" s="107" t="s">
        <v>683</v>
      </c>
      <c r="AE401" s="50" t="s">
        <v>683</v>
      </c>
      <c r="AF401" s="50" t="s">
        <v>683</v>
      </c>
      <c r="AG401" s="50" t="s">
        <v>683</v>
      </c>
      <c r="AH401" s="50" t="s">
        <v>683</v>
      </c>
      <c r="AI401" s="50" t="s">
        <v>683</v>
      </c>
      <c r="AJ401" s="50"/>
      <c r="AK401" s="107" t="s">
        <v>683</v>
      </c>
      <c r="AL401" s="50" t="s">
        <v>683</v>
      </c>
      <c r="AM401" s="50" t="s">
        <v>683</v>
      </c>
      <c r="AN401" s="50"/>
      <c r="AO401" s="192" t="s">
        <v>683</v>
      </c>
    </row>
    <row r="402" spans="1:41" ht="18.75" hidden="1" outlineLevel="2">
      <c r="A402" s="155">
        <v>603890</v>
      </c>
      <c r="B402" s="11">
        <f t="shared" si="2162"/>
        <v>630402180</v>
      </c>
      <c r="C402" s="11">
        <v>402180</v>
      </c>
      <c r="D402" s="140"/>
      <c r="E402" s="125" t="str">
        <f>IF(AA402="","Бюджетообразующее предприятие 109",AA402)</f>
        <v>Бюджетообразующее предприятие 109</v>
      </c>
      <c r="F402" s="157" t="s">
        <v>109</v>
      </c>
      <c r="G402" s="125" t="str">
        <f t="shared" ref="G402" si="2340">IF(AD402="","",AD402)</f>
        <v/>
      </c>
      <c r="H402" s="125" t="str">
        <f t="shared" ref="H402" si="2341">IF(AE402="","",AE402)</f>
        <v/>
      </c>
      <c r="I402" s="125" t="str">
        <f t="shared" ref="I402" si="2342">IF(AF402="","",AF402)</f>
        <v/>
      </c>
      <c r="J402" s="125" t="str">
        <f t="shared" ref="J402" si="2343">IF(AG402="","",AG402)</f>
        <v/>
      </c>
      <c r="K402" s="125" t="str">
        <f t="shared" ref="K402" si="2344">IF(AH402="","",AH402)</f>
        <v/>
      </c>
      <c r="L402" s="125" t="str">
        <f t="shared" ref="L402" si="2345">IF(AI402="","",AI402)</f>
        <v/>
      </c>
      <c r="M402" s="125"/>
      <c r="N402" s="125" t="str">
        <f t="shared" ref="N402" si="2346">IF(AK402="","",AK402)</f>
        <v/>
      </c>
      <c r="O402" s="125" t="str">
        <f t="shared" ref="O402" si="2347">IF(AL402="","",AL402)</f>
        <v/>
      </c>
      <c r="P402" s="125" t="str">
        <f t="shared" ref="P402" si="2348">IF(AM402="","",AM402)</f>
        <v/>
      </c>
      <c r="Q402" s="125"/>
      <c r="R402" s="125" t="str">
        <f t="shared" si="2172"/>
        <v/>
      </c>
      <c r="S402" s="125"/>
      <c r="T402" s="211"/>
      <c r="U402" s="169"/>
      <c r="AA402" s="177" t="s">
        <v>765</v>
      </c>
      <c r="AD402" s="125" t="s">
        <v>683</v>
      </c>
      <c r="AE402" s="125" t="s">
        <v>683</v>
      </c>
      <c r="AF402" s="125" t="s">
        <v>683</v>
      </c>
      <c r="AG402" s="125" t="s">
        <v>683</v>
      </c>
      <c r="AH402" s="125" t="s">
        <v>683</v>
      </c>
      <c r="AI402" s="125" t="s">
        <v>683</v>
      </c>
      <c r="AJ402" s="125"/>
      <c r="AK402" s="125" t="s">
        <v>683</v>
      </c>
      <c r="AL402" s="125" t="s">
        <v>683</v>
      </c>
      <c r="AM402" s="125" t="s">
        <v>683</v>
      </c>
      <c r="AN402" s="125"/>
      <c r="AO402" s="125" t="s">
        <v>683</v>
      </c>
    </row>
    <row r="403" spans="1:41" ht="18.75" hidden="1" outlineLevel="2">
      <c r="A403" s="155">
        <v>603900</v>
      </c>
      <c r="B403" s="11">
        <f t="shared" si="2162"/>
        <v>630402190</v>
      </c>
      <c r="C403" s="11">
        <v>402190</v>
      </c>
      <c r="D403" s="140"/>
      <c r="E403" s="55" t="s">
        <v>110</v>
      </c>
      <c r="F403" s="78" t="s">
        <v>613</v>
      </c>
      <c r="G403" s="107" t="s">
        <v>587</v>
      </c>
      <c r="H403" s="50">
        <f>IFERROR(IF(G402,H402/G402*100,0),0)</f>
        <v>0</v>
      </c>
      <c r="I403" s="50">
        <f t="shared" ref="I403" si="2349">IFERROR(IF(H402,I402/H402*100,0),0)</f>
        <v>0</v>
      </c>
      <c r="J403" s="50">
        <f t="shared" ref="J403" si="2350">IFERROR(IF(I402,J402/I402*100,0),0)</f>
        <v>0</v>
      </c>
      <c r="K403" s="50">
        <f t="shared" ref="K403" si="2351">IFERROR(IF(J402,K402/J402*100,0),0)</f>
        <v>0</v>
      </c>
      <c r="L403" s="50">
        <f t="shared" ref="L403" si="2352">IFERROR(IF(K402,L402/K402*100,0),0)</f>
        <v>0</v>
      </c>
      <c r="M403" s="50">
        <f t="shared" ref="M403" si="2353">IFERROR(IF(L402,M402/L402*100,0),0)</f>
        <v>0</v>
      </c>
      <c r="N403" s="107" t="s">
        <v>587</v>
      </c>
      <c r="O403" s="50">
        <f>IFERROR(IF(N402,O402/N402*100,0),0)</f>
        <v>0</v>
      </c>
      <c r="P403" s="50">
        <f t="shared" ref="P403" si="2354">IFERROR(IF(O402,P402/O402*100,0),0)</f>
        <v>0</v>
      </c>
      <c r="Q403" s="50">
        <f t="shared" ref="Q403:S403" si="2355">IFERROR(IF(P402,Q402/P402*100,0),0)</f>
        <v>0</v>
      </c>
      <c r="R403" s="192" t="str">
        <f t="shared" si="2172"/>
        <v/>
      </c>
      <c r="S403" s="50">
        <f t="shared" si="2355"/>
        <v>0</v>
      </c>
      <c r="T403" s="215"/>
      <c r="U403" s="169"/>
      <c r="AA403" s="177" t="s">
        <v>110</v>
      </c>
      <c r="AD403" s="107" t="s">
        <v>683</v>
      </c>
      <c r="AE403" s="50" t="s">
        <v>683</v>
      </c>
      <c r="AF403" s="50" t="s">
        <v>683</v>
      </c>
      <c r="AG403" s="50" t="s">
        <v>683</v>
      </c>
      <c r="AH403" s="50" t="s">
        <v>683</v>
      </c>
      <c r="AI403" s="50" t="s">
        <v>683</v>
      </c>
      <c r="AJ403" s="50"/>
      <c r="AK403" s="107" t="s">
        <v>683</v>
      </c>
      <c r="AL403" s="50" t="s">
        <v>683</v>
      </c>
      <c r="AM403" s="50" t="s">
        <v>683</v>
      </c>
      <c r="AN403" s="50"/>
      <c r="AO403" s="192" t="s">
        <v>683</v>
      </c>
    </row>
    <row r="404" spans="1:41" ht="18.75" hidden="1" outlineLevel="2">
      <c r="A404" s="155">
        <v>603910</v>
      </c>
      <c r="B404" s="11">
        <f t="shared" si="2162"/>
        <v>630402200</v>
      </c>
      <c r="C404" s="11">
        <v>402200</v>
      </c>
      <c r="D404" s="140"/>
      <c r="E404" s="125" t="str">
        <f>IF(AA404="","Бюджетообразующее предприятие 110",AA404)</f>
        <v>Бюджетообразующее предприятие 110</v>
      </c>
      <c r="F404" s="157" t="s">
        <v>109</v>
      </c>
      <c r="G404" s="125" t="str">
        <f t="shared" ref="G404" si="2356">IF(AD404="","",AD404)</f>
        <v/>
      </c>
      <c r="H404" s="125" t="str">
        <f t="shared" ref="H404" si="2357">IF(AE404="","",AE404)</f>
        <v/>
      </c>
      <c r="I404" s="125" t="str">
        <f t="shared" ref="I404" si="2358">IF(AF404="","",AF404)</f>
        <v/>
      </c>
      <c r="J404" s="125" t="str">
        <f t="shared" ref="J404" si="2359">IF(AG404="","",AG404)</f>
        <v/>
      </c>
      <c r="K404" s="125" t="str">
        <f t="shared" ref="K404" si="2360">IF(AH404="","",AH404)</f>
        <v/>
      </c>
      <c r="L404" s="125" t="str">
        <f t="shared" ref="L404" si="2361">IF(AI404="","",AI404)</f>
        <v/>
      </c>
      <c r="M404" s="125"/>
      <c r="N404" s="125" t="str">
        <f t="shared" ref="N404" si="2362">IF(AK404="","",AK404)</f>
        <v/>
      </c>
      <c r="O404" s="125" t="str">
        <f t="shared" ref="O404" si="2363">IF(AL404="","",AL404)</f>
        <v/>
      </c>
      <c r="P404" s="125" t="str">
        <f t="shared" ref="P404" si="2364">IF(AM404="","",AM404)</f>
        <v/>
      </c>
      <c r="Q404" s="125"/>
      <c r="R404" s="125" t="str">
        <f t="shared" si="2172"/>
        <v/>
      </c>
      <c r="S404" s="125"/>
      <c r="T404" s="211"/>
      <c r="U404" s="169"/>
      <c r="AA404" s="177" t="s">
        <v>766</v>
      </c>
      <c r="AD404" s="125" t="s">
        <v>683</v>
      </c>
      <c r="AE404" s="125" t="s">
        <v>683</v>
      </c>
      <c r="AF404" s="125" t="s">
        <v>683</v>
      </c>
      <c r="AG404" s="125" t="s">
        <v>683</v>
      </c>
      <c r="AH404" s="125" t="s">
        <v>683</v>
      </c>
      <c r="AI404" s="125" t="s">
        <v>683</v>
      </c>
      <c r="AJ404" s="125"/>
      <c r="AK404" s="125" t="s">
        <v>683</v>
      </c>
      <c r="AL404" s="125" t="s">
        <v>683</v>
      </c>
      <c r="AM404" s="125" t="s">
        <v>683</v>
      </c>
      <c r="AN404" s="125"/>
      <c r="AO404" s="125" t="s">
        <v>683</v>
      </c>
    </row>
    <row r="405" spans="1:41" ht="18.75" hidden="1" outlineLevel="2">
      <c r="A405" s="155">
        <v>603920</v>
      </c>
      <c r="B405" s="11">
        <f t="shared" si="2162"/>
        <v>630402210</v>
      </c>
      <c r="C405" s="11">
        <v>402210</v>
      </c>
      <c r="D405" s="140"/>
      <c r="E405" s="55" t="s">
        <v>110</v>
      </c>
      <c r="F405" s="78" t="s">
        <v>613</v>
      </c>
      <c r="G405" s="107" t="s">
        <v>587</v>
      </c>
      <c r="H405" s="50">
        <f>IFERROR(IF(G404,H404/G404*100,0),0)</f>
        <v>0</v>
      </c>
      <c r="I405" s="50">
        <f t="shared" ref="I405" si="2365">IFERROR(IF(H404,I404/H404*100,0),0)</f>
        <v>0</v>
      </c>
      <c r="J405" s="50">
        <f t="shared" ref="J405" si="2366">IFERROR(IF(I404,J404/I404*100,0),0)</f>
        <v>0</v>
      </c>
      <c r="K405" s="50">
        <f t="shared" ref="K405" si="2367">IFERROR(IF(J404,K404/J404*100,0),0)</f>
        <v>0</v>
      </c>
      <c r="L405" s="50">
        <f t="shared" ref="L405" si="2368">IFERROR(IF(K404,L404/K404*100,0),0)</f>
        <v>0</v>
      </c>
      <c r="M405" s="50">
        <f t="shared" ref="M405" si="2369">IFERROR(IF(L404,M404/L404*100,0),0)</f>
        <v>0</v>
      </c>
      <c r="N405" s="107" t="s">
        <v>587</v>
      </c>
      <c r="O405" s="50">
        <f>IFERROR(IF(N404,O404/N404*100,0),0)</f>
        <v>0</v>
      </c>
      <c r="P405" s="50">
        <f t="shared" ref="P405" si="2370">IFERROR(IF(O404,P404/O404*100,0),0)</f>
        <v>0</v>
      </c>
      <c r="Q405" s="50">
        <f t="shared" ref="Q405:S405" si="2371">IFERROR(IF(P404,Q404/P404*100,0),0)</f>
        <v>0</v>
      </c>
      <c r="R405" s="192" t="str">
        <f t="shared" si="2172"/>
        <v/>
      </c>
      <c r="S405" s="50">
        <f t="shared" si="2371"/>
        <v>0</v>
      </c>
      <c r="T405" s="215"/>
      <c r="U405" s="169"/>
      <c r="AA405" s="177" t="s">
        <v>110</v>
      </c>
      <c r="AD405" s="107" t="s">
        <v>683</v>
      </c>
      <c r="AE405" s="50" t="s">
        <v>683</v>
      </c>
      <c r="AF405" s="50" t="s">
        <v>683</v>
      </c>
      <c r="AG405" s="50" t="s">
        <v>683</v>
      </c>
      <c r="AH405" s="50" t="s">
        <v>683</v>
      </c>
      <c r="AI405" s="50" t="s">
        <v>683</v>
      </c>
      <c r="AJ405" s="50"/>
      <c r="AK405" s="107" t="s">
        <v>683</v>
      </c>
      <c r="AL405" s="50" t="s">
        <v>683</v>
      </c>
      <c r="AM405" s="50" t="s">
        <v>683</v>
      </c>
      <c r="AN405" s="50"/>
      <c r="AO405" s="192" t="s">
        <v>683</v>
      </c>
    </row>
    <row r="406" spans="1:41" ht="18.75" hidden="1" outlineLevel="2">
      <c r="A406" s="155">
        <v>603930</v>
      </c>
      <c r="B406" s="11">
        <f t="shared" si="2162"/>
        <v>630402220</v>
      </c>
      <c r="C406" s="11">
        <v>402220</v>
      </c>
      <c r="D406" s="140"/>
      <c r="E406" s="125" t="str">
        <f>IF(AA406="","Бюджетообразующее предприятие 111",AA406)</f>
        <v>Бюджетообразующее предприятие 111</v>
      </c>
      <c r="F406" s="157" t="s">
        <v>109</v>
      </c>
      <c r="G406" s="125" t="str">
        <f t="shared" ref="G406" si="2372">IF(AD406="","",AD406)</f>
        <v/>
      </c>
      <c r="H406" s="125" t="str">
        <f t="shared" ref="H406" si="2373">IF(AE406="","",AE406)</f>
        <v/>
      </c>
      <c r="I406" s="125" t="str">
        <f t="shared" ref="I406" si="2374">IF(AF406="","",AF406)</f>
        <v/>
      </c>
      <c r="J406" s="125" t="str">
        <f t="shared" ref="J406" si="2375">IF(AG406="","",AG406)</f>
        <v/>
      </c>
      <c r="K406" s="125" t="str">
        <f t="shared" ref="K406" si="2376">IF(AH406="","",AH406)</f>
        <v/>
      </c>
      <c r="L406" s="125" t="str">
        <f t="shared" ref="L406" si="2377">IF(AI406="","",AI406)</f>
        <v/>
      </c>
      <c r="M406" s="125"/>
      <c r="N406" s="125" t="str">
        <f t="shared" ref="N406" si="2378">IF(AK406="","",AK406)</f>
        <v/>
      </c>
      <c r="O406" s="125" t="str">
        <f t="shared" ref="O406" si="2379">IF(AL406="","",AL406)</f>
        <v/>
      </c>
      <c r="P406" s="125" t="str">
        <f t="shared" ref="P406" si="2380">IF(AM406="","",AM406)</f>
        <v/>
      </c>
      <c r="Q406" s="125"/>
      <c r="R406" s="125" t="str">
        <f t="shared" si="2172"/>
        <v/>
      </c>
      <c r="S406" s="125"/>
      <c r="T406" s="211"/>
      <c r="U406" s="169"/>
      <c r="AA406" s="177" t="s">
        <v>767</v>
      </c>
      <c r="AD406" s="125" t="s">
        <v>683</v>
      </c>
      <c r="AE406" s="125" t="s">
        <v>683</v>
      </c>
      <c r="AF406" s="125" t="s">
        <v>683</v>
      </c>
      <c r="AG406" s="125" t="s">
        <v>683</v>
      </c>
      <c r="AH406" s="125" t="s">
        <v>683</v>
      </c>
      <c r="AI406" s="125" t="s">
        <v>683</v>
      </c>
      <c r="AJ406" s="125"/>
      <c r="AK406" s="125" t="s">
        <v>683</v>
      </c>
      <c r="AL406" s="125" t="s">
        <v>683</v>
      </c>
      <c r="AM406" s="125" t="s">
        <v>683</v>
      </c>
      <c r="AN406" s="125"/>
      <c r="AO406" s="125" t="s">
        <v>683</v>
      </c>
    </row>
    <row r="407" spans="1:41" ht="18.75" hidden="1" outlineLevel="2">
      <c r="A407" s="155">
        <v>603940</v>
      </c>
      <c r="B407" s="11">
        <f t="shared" si="2162"/>
        <v>630402230</v>
      </c>
      <c r="C407" s="11">
        <v>402230</v>
      </c>
      <c r="D407" s="140"/>
      <c r="E407" s="55" t="s">
        <v>110</v>
      </c>
      <c r="F407" s="78" t="s">
        <v>613</v>
      </c>
      <c r="G407" s="107" t="s">
        <v>587</v>
      </c>
      <c r="H407" s="50">
        <f>IFERROR(IF(G406,H406/G406*100,0),0)</f>
        <v>0</v>
      </c>
      <c r="I407" s="50">
        <f t="shared" ref="I407" si="2381">IFERROR(IF(H406,I406/H406*100,0),0)</f>
        <v>0</v>
      </c>
      <c r="J407" s="50">
        <f t="shared" ref="J407" si="2382">IFERROR(IF(I406,J406/I406*100,0),0)</f>
        <v>0</v>
      </c>
      <c r="K407" s="50">
        <f t="shared" ref="K407" si="2383">IFERROR(IF(J406,K406/J406*100,0),0)</f>
        <v>0</v>
      </c>
      <c r="L407" s="50">
        <f t="shared" ref="L407" si="2384">IFERROR(IF(K406,L406/K406*100,0),0)</f>
        <v>0</v>
      </c>
      <c r="M407" s="50">
        <f t="shared" ref="M407" si="2385">IFERROR(IF(L406,M406/L406*100,0),0)</f>
        <v>0</v>
      </c>
      <c r="N407" s="107" t="s">
        <v>587</v>
      </c>
      <c r="O407" s="50">
        <f>IFERROR(IF(N406,O406/N406*100,0),0)</f>
        <v>0</v>
      </c>
      <c r="P407" s="50">
        <f t="shared" ref="P407" si="2386">IFERROR(IF(O406,P406/O406*100,0),0)</f>
        <v>0</v>
      </c>
      <c r="Q407" s="50">
        <f t="shared" ref="Q407:S407" si="2387">IFERROR(IF(P406,Q406/P406*100,0),0)</f>
        <v>0</v>
      </c>
      <c r="R407" s="192" t="str">
        <f t="shared" si="2172"/>
        <v/>
      </c>
      <c r="S407" s="50">
        <f t="shared" si="2387"/>
        <v>0</v>
      </c>
      <c r="T407" s="215"/>
      <c r="U407" s="169"/>
      <c r="AA407" s="177" t="s">
        <v>110</v>
      </c>
      <c r="AD407" s="107" t="s">
        <v>683</v>
      </c>
      <c r="AE407" s="50" t="s">
        <v>683</v>
      </c>
      <c r="AF407" s="50" t="s">
        <v>683</v>
      </c>
      <c r="AG407" s="50" t="s">
        <v>683</v>
      </c>
      <c r="AH407" s="50" t="s">
        <v>683</v>
      </c>
      <c r="AI407" s="50" t="s">
        <v>683</v>
      </c>
      <c r="AJ407" s="50"/>
      <c r="AK407" s="107" t="s">
        <v>683</v>
      </c>
      <c r="AL407" s="50" t="s">
        <v>683</v>
      </c>
      <c r="AM407" s="50" t="s">
        <v>683</v>
      </c>
      <c r="AN407" s="50"/>
      <c r="AO407" s="192" t="s">
        <v>683</v>
      </c>
    </row>
    <row r="408" spans="1:41" ht="18.75" hidden="1" outlineLevel="2">
      <c r="A408" s="155">
        <v>603950</v>
      </c>
      <c r="B408" s="11">
        <f t="shared" si="2162"/>
        <v>630402240</v>
      </c>
      <c r="C408" s="11">
        <v>402240</v>
      </c>
      <c r="D408" s="140"/>
      <c r="E408" s="125" t="str">
        <f>IF(AA408="","Бюджетообразующее предприятие 112",AA408)</f>
        <v>Бюджетообразующее предприятие 112</v>
      </c>
      <c r="F408" s="157" t="s">
        <v>109</v>
      </c>
      <c r="G408" s="125" t="str">
        <f t="shared" ref="G408" si="2388">IF(AD408="","",AD408)</f>
        <v/>
      </c>
      <c r="H408" s="125" t="str">
        <f t="shared" ref="H408" si="2389">IF(AE408="","",AE408)</f>
        <v/>
      </c>
      <c r="I408" s="125" t="str">
        <f t="shared" ref="I408" si="2390">IF(AF408="","",AF408)</f>
        <v/>
      </c>
      <c r="J408" s="125" t="str">
        <f t="shared" ref="J408" si="2391">IF(AG408="","",AG408)</f>
        <v/>
      </c>
      <c r="K408" s="125" t="str">
        <f t="shared" ref="K408" si="2392">IF(AH408="","",AH408)</f>
        <v/>
      </c>
      <c r="L408" s="125" t="str">
        <f t="shared" ref="L408" si="2393">IF(AI408="","",AI408)</f>
        <v/>
      </c>
      <c r="M408" s="125"/>
      <c r="N408" s="125" t="str">
        <f t="shared" ref="N408" si="2394">IF(AK408="","",AK408)</f>
        <v/>
      </c>
      <c r="O408" s="125" t="str">
        <f t="shared" ref="O408" si="2395">IF(AL408="","",AL408)</f>
        <v/>
      </c>
      <c r="P408" s="125" t="str">
        <f t="shared" ref="P408" si="2396">IF(AM408="","",AM408)</f>
        <v/>
      </c>
      <c r="Q408" s="125"/>
      <c r="R408" s="125" t="str">
        <f t="shared" si="2172"/>
        <v/>
      </c>
      <c r="S408" s="125"/>
      <c r="T408" s="211"/>
      <c r="U408" s="169"/>
      <c r="AA408" s="177" t="s">
        <v>768</v>
      </c>
      <c r="AD408" s="125" t="s">
        <v>683</v>
      </c>
      <c r="AE408" s="125" t="s">
        <v>683</v>
      </c>
      <c r="AF408" s="125" t="s">
        <v>683</v>
      </c>
      <c r="AG408" s="125" t="s">
        <v>683</v>
      </c>
      <c r="AH408" s="125" t="s">
        <v>683</v>
      </c>
      <c r="AI408" s="125" t="s">
        <v>683</v>
      </c>
      <c r="AJ408" s="125"/>
      <c r="AK408" s="125" t="s">
        <v>683</v>
      </c>
      <c r="AL408" s="125" t="s">
        <v>683</v>
      </c>
      <c r="AM408" s="125" t="s">
        <v>683</v>
      </c>
      <c r="AN408" s="125"/>
      <c r="AO408" s="125" t="s">
        <v>683</v>
      </c>
    </row>
    <row r="409" spans="1:41" ht="18.75" hidden="1" outlineLevel="2">
      <c r="A409" s="155">
        <v>603960</v>
      </c>
      <c r="B409" s="11">
        <f t="shared" si="2162"/>
        <v>630402250</v>
      </c>
      <c r="C409" s="11">
        <v>402250</v>
      </c>
      <c r="D409" s="140"/>
      <c r="E409" s="55" t="s">
        <v>110</v>
      </c>
      <c r="F409" s="78" t="s">
        <v>613</v>
      </c>
      <c r="G409" s="107" t="s">
        <v>587</v>
      </c>
      <c r="H409" s="50">
        <f>IFERROR(IF(G408,H408/G408*100,0),0)</f>
        <v>0</v>
      </c>
      <c r="I409" s="50">
        <f t="shared" ref="I409" si="2397">IFERROR(IF(H408,I408/H408*100,0),0)</f>
        <v>0</v>
      </c>
      <c r="J409" s="50">
        <f t="shared" ref="J409" si="2398">IFERROR(IF(I408,J408/I408*100,0),0)</f>
        <v>0</v>
      </c>
      <c r="K409" s="50">
        <f t="shared" ref="K409" si="2399">IFERROR(IF(J408,K408/J408*100,0),0)</f>
        <v>0</v>
      </c>
      <c r="L409" s="50">
        <f t="shared" ref="L409" si="2400">IFERROR(IF(K408,L408/K408*100,0),0)</f>
        <v>0</v>
      </c>
      <c r="M409" s="50">
        <f t="shared" ref="M409" si="2401">IFERROR(IF(L408,M408/L408*100,0),0)</f>
        <v>0</v>
      </c>
      <c r="N409" s="107" t="s">
        <v>587</v>
      </c>
      <c r="O409" s="50">
        <f>IFERROR(IF(N408,O408/N408*100,0),0)</f>
        <v>0</v>
      </c>
      <c r="P409" s="50">
        <f t="shared" ref="P409" si="2402">IFERROR(IF(O408,P408/O408*100,0),0)</f>
        <v>0</v>
      </c>
      <c r="Q409" s="50">
        <f t="shared" ref="Q409:S409" si="2403">IFERROR(IF(P408,Q408/P408*100,0),0)</f>
        <v>0</v>
      </c>
      <c r="R409" s="192" t="str">
        <f t="shared" si="2172"/>
        <v/>
      </c>
      <c r="S409" s="50">
        <f t="shared" si="2403"/>
        <v>0</v>
      </c>
      <c r="T409" s="215"/>
      <c r="U409" s="169"/>
      <c r="AA409" s="177" t="s">
        <v>110</v>
      </c>
      <c r="AD409" s="107" t="s">
        <v>683</v>
      </c>
      <c r="AE409" s="50" t="s">
        <v>683</v>
      </c>
      <c r="AF409" s="50" t="s">
        <v>683</v>
      </c>
      <c r="AG409" s="50" t="s">
        <v>683</v>
      </c>
      <c r="AH409" s="50" t="s">
        <v>683</v>
      </c>
      <c r="AI409" s="50" t="s">
        <v>683</v>
      </c>
      <c r="AJ409" s="50"/>
      <c r="AK409" s="107" t="s">
        <v>683</v>
      </c>
      <c r="AL409" s="50" t="s">
        <v>683</v>
      </c>
      <c r="AM409" s="50" t="s">
        <v>683</v>
      </c>
      <c r="AN409" s="50"/>
      <c r="AO409" s="192" t="s">
        <v>683</v>
      </c>
    </row>
    <row r="410" spans="1:41" ht="18.75" hidden="1" outlineLevel="2">
      <c r="A410" s="155">
        <v>603970</v>
      </c>
      <c r="B410" s="11">
        <f t="shared" si="2162"/>
        <v>630402260</v>
      </c>
      <c r="C410" s="11">
        <v>402260</v>
      </c>
      <c r="D410" s="140"/>
      <c r="E410" s="125" t="str">
        <f>IF(AA410="","Бюджетообразующее предприятие 113",AA410)</f>
        <v>Бюджетообразующее предприятие 113</v>
      </c>
      <c r="F410" s="157" t="s">
        <v>109</v>
      </c>
      <c r="G410" s="125" t="str">
        <f t="shared" ref="G410" si="2404">IF(AD410="","",AD410)</f>
        <v/>
      </c>
      <c r="H410" s="125" t="str">
        <f t="shared" ref="H410" si="2405">IF(AE410="","",AE410)</f>
        <v/>
      </c>
      <c r="I410" s="125" t="str">
        <f t="shared" ref="I410" si="2406">IF(AF410="","",AF410)</f>
        <v/>
      </c>
      <c r="J410" s="125" t="str">
        <f t="shared" ref="J410" si="2407">IF(AG410="","",AG410)</f>
        <v/>
      </c>
      <c r="K410" s="125" t="str">
        <f t="shared" ref="K410" si="2408">IF(AH410="","",AH410)</f>
        <v/>
      </c>
      <c r="L410" s="125" t="str">
        <f t="shared" ref="L410" si="2409">IF(AI410="","",AI410)</f>
        <v/>
      </c>
      <c r="M410" s="125"/>
      <c r="N410" s="125" t="str">
        <f t="shared" ref="N410" si="2410">IF(AK410="","",AK410)</f>
        <v/>
      </c>
      <c r="O410" s="125" t="str">
        <f t="shared" ref="O410" si="2411">IF(AL410="","",AL410)</f>
        <v/>
      </c>
      <c r="P410" s="125" t="str">
        <f t="shared" ref="P410" si="2412">IF(AM410="","",AM410)</f>
        <v/>
      </c>
      <c r="Q410" s="125"/>
      <c r="R410" s="125" t="str">
        <f t="shared" si="2172"/>
        <v/>
      </c>
      <c r="S410" s="125"/>
      <c r="T410" s="211"/>
      <c r="U410" s="169"/>
      <c r="AA410" s="177" t="s">
        <v>769</v>
      </c>
      <c r="AD410" s="125" t="s">
        <v>683</v>
      </c>
      <c r="AE410" s="125" t="s">
        <v>683</v>
      </c>
      <c r="AF410" s="125" t="s">
        <v>683</v>
      </c>
      <c r="AG410" s="125" t="s">
        <v>683</v>
      </c>
      <c r="AH410" s="125" t="s">
        <v>683</v>
      </c>
      <c r="AI410" s="125" t="s">
        <v>683</v>
      </c>
      <c r="AJ410" s="125"/>
      <c r="AK410" s="125" t="s">
        <v>683</v>
      </c>
      <c r="AL410" s="125" t="s">
        <v>683</v>
      </c>
      <c r="AM410" s="125" t="s">
        <v>683</v>
      </c>
      <c r="AN410" s="125"/>
      <c r="AO410" s="125" t="s">
        <v>683</v>
      </c>
    </row>
    <row r="411" spans="1:41" ht="18.75" hidden="1" outlineLevel="2">
      <c r="A411" s="155">
        <v>603980</v>
      </c>
      <c r="B411" s="11">
        <f t="shared" si="2162"/>
        <v>630402270</v>
      </c>
      <c r="C411" s="11">
        <v>402270</v>
      </c>
      <c r="D411" s="140"/>
      <c r="E411" s="55" t="s">
        <v>110</v>
      </c>
      <c r="F411" s="78" t="s">
        <v>613</v>
      </c>
      <c r="G411" s="107" t="s">
        <v>587</v>
      </c>
      <c r="H411" s="50">
        <f>IFERROR(IF(G410,H410/G410*100,0),0)</f>
        <v>0</v>
      </c>
      <c r="I411" s="50">
        <f t="shared" ref="I411" si="2413">IFERROR(IF(H410,I410/H410*100,0),0)</f>
        <v>0</v>
      </c>
      <c r="J411" s="50">
        <f t="shared" ref="J411" si="2414">IFERROR(IF(I410,J410/I410*100,0),0)</f>
        <v>0</v>
      </c>
      <c r="K411" s="50">
        <f t="shared" ref="K411" si="2415">IFERROR(IF(J410,K410/J410*100,0),0)</f>
        <v>0</v>
      </c>
      <c r="L411" s="50">
        <f t="shared" ref="L411" si="2416">IFERROR(IF(K410,L410/K410*100,0),0)</f>
        <v>0</v>
      </c>
      <c r="M411" s="50">
        <f t="shared" ref="M411" si="2417">IFERROR(IF(L410,M410/L410*100,0),0)</f>
        <v>0</v>
      </c>
      <c r="N411" s="107" t="s">
        <v>587</v>
      </c>
      <c r="O411" s="50">
        <f>IFERROR(IF(N410,O410/N410*100,0),0)</f>
        <v>0</v>
      </c>
      <c r="P411" s="50">
        <f t="shared" ref="P411" si="2418">IFERROR(IF(O410,P410/O410*100,0),0)</f>
        <v>0</v>
      </c>
      <c r="Q411" s="50">
        <f t="shared" ref="Q411" si="2419">IFERROR(IF(P410,Q410/P410*100,0),0)</f>
        <v>0</v>
      </c>
      <c r="R411" s="192" t="str">
        <f t="shared" si="2172"/>
        <v/>
      </c>
      <c r="S411" s="50">
        <f>IFERROR(IF(R410,S410/R410*100,0),0)</f>
        <v>0</v>
      </c>
      <c r="T411" s="215"/>
      <c r="U411" s="169"/>
      <c r="AA411" s="177" t="s">
        <v>110</v>
      </c>
      <c r="AD411" s="107" t="s">
        <v>683</v>
      </c>
      <c r="AE411" s="50" t="s">
        <v>683</v>
      </c>
      <c r="AF411" s="50" t="s">
        <v>683</v>
      </c>
      <c r="AG411" s="50" t="s">
        <v>683</v>
      </c>
      <c r="AH411" s="50" t="s">
        <v>683</v>
      </c>
      <c r="AI411" s="50" t="s">
        <v>683</v>
      </c>
      <c r="AJ411" s="50"/>
      <c r="AK411" s="107" t="s">
        <v>683</v>
      </c>
      <c r="AL411" s="50" t="s">
        <v>683</v>
      </c>
      <c r="AM411" s="50" t="s">
        <v>683</v>
      </c>
      <c r="AN411" s="50"/>
      <c r="AO411" s="192" t="s">
        <v>683</v>
      </c>
    </row>
    <row r="412" spans="1:41" ht="18.75" hidden="1" outlineLevel="2">
      <c r="A412" s="155">
        <v>603990</v>
      </c>
      <c r="B412" s="11">
        <f t="shared" si="2162"/>
        <v>630402280</v>
      </c>
      <c r="C412" s="11">
        <v>402280</v>
      </c>
      <c r="D412" s="140"/>
      <c r="E412" s="125" t="str">
        <f>IF(AA412="","Бюджетообразующее предприятие 114",AA412)</f>
        <v>Бюджетообразующее предприятие 114</v>
      </c>
      <c r="F412" s="157" t="s">
        <v>109</v>
      </c>
      <c r="G412" s="125" t="str">
        <f t="shared" ref="G412" si="2420">IF(AD412="","",AD412)</f>
        <v/>
      </c>
      <c r="H412" s="125" t="str">
        <f t="shared" ref="H412" si="2421">IF(AE412="","",AE412)</f>
        <v/>
      </c>
      <c r="I412" s="125" t="str">
        <f t="shared" ref="I412" si="2422">IF(AF412="","",AF412)</f>
        <v/>
      </c>
      <c r="J412" s="125" t="str">
        <f t="shared" ref="J412" si="2423">IF(AG412="","",AG412)</f>
        <v/>
      </c>
      <c r="K412" s="125" t="str">
        <f t="shared" ref="K412" si="2424">IF(AH412="","",AH412)</f>
        <v/>
      </c>
      <c r="L412" s="125" t="str">
        <f t="shared" ref="L412" si="2425">IF(AI412="","",AI412)</f>
        <v/>
      </c>
      <c r="M412" s="125"/>
      <c r="N412" s="125" t="str">
        <f t="shared" ref="N412" si="2426">IF(AK412="","",AK412)</f>
        <v/>
      </c>
      <c r="O412" s="125" t="str">
        <f t="shared" ref="O412" si="2427">IF(AL412="","",AL412)</f>
        <v/>
      </c>
      <c r="P412" s="125" t="str">
        <f t="shared" ref="P412" si="2428">IF(AM412="","",AM412)</f>
        <v/>
      </c>
      <c r="Q412" s="125"/>
      <c r="R412" s="125" t="str">
        <f t="shared" si="2172"/>
        <v/>
      </c>
      <c r="S412" s="125"/>
      <c r="T412" s="211"/>
      <c r="U412" s="169"/>
      <c r="AA412" s="177" t="s">
        <v>770</v>
      </c>
      <c r="AD412" s="125" t="s">
        <v>683</v>
      </c>
      <c r="AE412" s="125" t="s">
        <v>683</v>
      </c>
      <c r="AF412" s="125" t="s">
        <v>683</v>
      </c>
      <c r="AG412" s="125" t="s">
        <v>683</v>
      </c>
      <c r="AH412" s="125" t="s">
        <v>683</v>
      </c>
      <c r="AI412" s="125" t="s">
        <v>683</v>
      </c>
      <c r="AJ412" s="125"/>
      <c r="AK412" s="125" t="s">
        <v>683</v>
      </c>
      <c r="AL412" s="125" t="s">
        <v>683</v>
      </c>
      <c r="AM412" s="125" t="s">
        <v>683</v>
      </c>
      <c r="AN412" s="125"/>
      <c r="AO412" s="125" t="s">
        <v>683</v>
      </c>
    </row>
    <row r="413" spans="1:41" ht="18.75" hidden="1" outlineLevel="2">
      <c r="A413" s="155">
        <v>604000</v>
      </c>
      <c r="B413" s="11">
        <f t="shared" si="2162"/>
        <v>630402290</v>
      </c>
      <c r="C413" s="11">
        <v>402290</v>
      </c>
      <c r="D413" s="140"/>
      <c r="E413" s="55" t="s">
        <v>110</v>
      </c>
      <c r="F413" s="78" t="s">
        <v>613</v>
      </c>
      <c r="G413" s="107" t="s">
        <v>587</v>
      </c>
      <c r="H413" s="50">
        <f>IFERROR(IF(G412,H412/G412*100,0),0)</f>
        <v>0</v>
      </c>
      <c r="I413" s="50">
        <f t="shared" ref="I413" si="2429">IFERROR(IF(H412,I412/H412*100,0),0)</f>
        <v>0</v>
      </c>
      <c r="J413" s="50">
        <f t="shared" ref="J413" si="2430">IFERROR(IF(I412,J412/I412*100,0),0)</f>
        <v>0</v>
      </c>
      <c r="K413" s="50">
        <f t="shared" ref="K413" si="2431">IFERROR(IF(J412,K412/J412*100,0),0)</f>
        <v>0</v>
      </c>
      <c r="L413" s="50">
        <f t="shared" ref="L413" si="2432">IFERROR(IF(K412,L412/K412*100,0),0)</f>
        <v>0</v>
      </c>
      <c r="M413" s="50">
        <f t="shared" ref="M413" si="2433">IFERROR(IF(L412,M412/L412*100,0),0)</f>
        <v>0</v>
      </c>
      <c r="N413" s="107" t="s">
        <v>587</v>
      </c>
      <c r="O413" s="50">
        <f>IFERROR(IF(N412,O412/N412*100,0),0)</f>
        <v>0</v>
      </c>
      <c r="P413" s="50">
        <f t="shared" ref="P413" si="2434">IFERROR(IF(O412,P412/O412*100,0),0)</f>
        <v>0</v>
      </c>
      <c r="Q413" s="50">
        <f t="shared" ref="Q413:S413" si="2435">IFERROR(IF(P412,Q412/P412*100,0),0)</f>
        <v>0</v>
      </c>
      <c r="R413" s="192" t="str">
        <f t="shared" si="2172"/>
        <v/>
      </c>
      <c r="S413" s="50">
        <f t="shared" si="2435"/>
        <v>0</v>
      </c>
      <c r="T413" s="215"/>
      <c r="U413" s="169"/>
      <c r="AA413" s="177" t="s">
        <v>110</v>
      </c>
      <c r="AD413" s="107" t="s">
        <v>683</v>
      </c>
      <c r="AE413" s="50" t="s">
        <v>683</v>
      </c>
      <c r="AF413" s="50" t="s">
        <v>683</v>
      </c>
      <c r="AG413" s="50" t="s">
        <v>683</v>
      </c>
      <c r="AH413" s="50" t="s">
        <v>683</v>
      </c>
      <c r="AI413" s="50" t="s">
        <v>683</v>
      </c>
      <c r="AJ413" s="50"/>
      <c r="AK413" s="107" t="s">
        <v>683</v>
      </c>
      <c r="AL413" s="50" t="s">
        <v>683</v>
      </c>
      <c r="AM413" s="50" t="s">
        <v>683</v>
      </c>
      <c r="AN413" s="50"/>
      <c r="AO413" s="192" t="s">
        <v>683</v>
      </c>
    </row>
    <row r="414" spans="1:41" ht="18.75" hidden="1" outlineLevel="2">
      <c r="A414" s="155">
        <v>604010</v>
      </c>
      <c r="B414" s="11">
        <f t="shared" si="2162"/>
        <v>630402300</v>
      </c>
      <c r="C414" s="11">
        <v>402300</v>
      </c>
      <c r="D414" s="140"/>
      <c r="E414" s="125" t="str">
        <f>IF(AA414="","Бюджетообразующее предприятие 115",AA414)</f>
        <v>Бюджетообразующее предприятие 115</v>
      </c>
      <c r="F414" s="157" t="s">
        <v>109</v>
      </c>
      <c r="G414" s="125" t="str">
        <f t="shared" ref="G414" si="2436">IF(AD414="","",AD414)</f>
        <v/>
      </c>
      <c r="H414" s="125" t="str">
        <f t="shared" ref="H414" si="2437">IF(AE414="","",AE414)</f>
        <v/>
      </c>
      <c r="I414" s="125" t="str">
        <f t="shared" ref="I414" si="2438">IF(AF414="","",AF414)</f>
        <v/>
      </c>
      <c r="J414" s="125" t="str">
        <f t="shared" ref="J414" si="2439">IF(AG414="","",AG414)</f>
        <v/>
      </c>
      <c r="K414" s="125" t="str">
        <f t="shared" ref="K414" si="2440">IF(AH414="","",AH414)</f>
        <v/>
      </c>
      <c r="L414" s="125" t="str">
        <f t="shared" ref="L414" si="2441">IF(AI414="","",AI414)</f>
        <v/>
      </c>
      <c r="M414" s="125"/>
      <c r="N414" s="125" t="str">
        <f t="shared" ref="N414" si="2442">IF(AK414="","",AK414)</f>
        <v/>
      </c>
      <c r="O414" s="125" t="str">
        <f t="shared" ref="O414" si="2443">IF(AL414="","",AL414)</f>
        <v/>
      </c>
      <c r="P414" s="125" t="str">
        <f t="shared" ref="P414" si="2444">IF(AM414="","",AM414)</f>
        <v/>
      </c>
      <c r="Q414" s="125"/>
      <c r="R414" s="125" t="str">
        <f t="shared" si="2172"/>
        <v/>
      </c>
      <c r="S414" s="125"/>
      <c r="T414" s="211"/>
      <c r="U414" s="168"/>
      <c r="AA414" s="177" t="s">
        <v>771</v>
      </c>
      <c r="AD414" s="125" t="s">
        <v>683</v>
      </c>
      <c r="AE414" s="125" t="s">
        <v>683</v>
      </c>
      <c r="AF414" s="125" t="s">
        <v>683</v>
      </c>
      <c r="AG414" s="125" t="s">
        <v>683</v>
      </c>
      <c r="AH414" s="125" t="s">
        <v>683</v>
      </c>
      <c r="AI414" s="125" t="s">
        <v>683</v>
      </c>
      <c r="AJ414" s="125"/>
      <c r="AK414" s="125" t="s">
        <v>683</v>
      </c>
      <c r="AL414" s="125" t="s">
        <v>683</v>
      </c>
      <c r="AM414" s="125" t="s">
        <v>683</v>
      </c>
      <c r="AN414" s="125"/>
      <c r="AO414" s="125" t="s">
        <v>683</v>
      </c>
    </row>
    <row r="415" spans="1:41" ht="18.75" hidden="1" outlineLevel="2">
      <c r="A415" s="155">
        <v>604020</v>
      </c>
      <c r="B415" s="11">
        <f t="shared" si="2162"/>
        <v>630402310</v>
      </c>
      <c r="C415" s="11">
        <v>402310</v>
      </c>
      <c r="D415" s="140"/>
      <c r="E415" s="55" t="s">
        <v>110</v>
      </c>
      <c r="F415" s="78" t="s">
        <v>613</v>
      </c>
      <c r="G415" s="107" t="s">
        <v>587</v>
      </c>
      <c r="H415" s="50">
        <f>IFERROR(IF(G414,H414/G414*100,0),0)</f>
        <v>0</v>
      </c>
      <c r="I415" s="50">
        <f t="shared" ref="I415" si="2445">IFERROR(IF(H414,I414/H414*100,0),0)</f>
        <v>0</v>
      </c>
      <c r="J415" s="50">
        <f t="shared" ref="J415" si="2446">IFERROR(IF(I414,J414/I414*100,0),0)</f>
        <v>0</v>
      </c>
      <c r="K415" s="50">
        <f t="shared" ref="K415" si="2447">IFERROR(IF(J414,K414/J414*100,0),0)</f>
        <v>0</v>
      </c>
      <c r="L415" s="50">
        <f t="shared" ref="L415" si="2448">IFERROR(IF(K414,L414/K414*100,0),0)</f>
        <v>0</v>
      </c>
      <c r="M415" s="50">
        <f t="shared" ref="M415" si="2449">IFERROR(IF(L414,M414/L414*100,0),0)</f>
        <v>0</v>
      </c>
      <c r="N415" s="107" t="s">
        <v>587</v>
      </c>
      <c r="O415" s="50">
        <f>IFERROR(IF(N414,O414/N414*100,0),0)</f>
        <v>0</v>
      </c>
      <c r="P415" s="50">
        <f t="shared" ref="P415" si="2450">IFERROR(IF(O414,P414/O414*100,0),0)</f>
        <v>0</v>
      </c>
      <c r="Q415" s="50">
        <f t="shared" ref="Q415:S415" si="2451">IFERROR(IF(P414,Q414/P414*100,0),0)</f>
        <v>0</v>
      </c>
      <c r="R415" s="192" t="str">
        <f t="shared" si="2172"/>
        <v/>
      </c>
      <c r="S415" s="50">
        <f t="shared" si="2451"/>
        <v>0</v>
      </c>
      <c r="T415" s="215"/>
      <c r="U415" s="169"/>
      <c r="AA415" s="177" t="s">
        <v>110</v>
      </c>
      <c r="AD415" s="107" t="s">
        <v>683</v>
      </c>
      <c r="AE415" s="50" t="s">
        <v>683</v>
      </c>
      <c r="AF415" s="50" t="s">
        <v>683</v>
      </c>
      <c r="AG415" s="50" t="s">
        <v>683</v>
      </c>
      <c r="AH415" s="50" t="s">
        <v>683</v>
      </c>
      <c r="AI415" s="50" t="s">
        <v>683</v>
      </c>
      <c r="AJ415" s="50"/>
      <c r="AK415" s="107" t="s">
        <v>683</v>
      </c>
      <c r="AL415" s="50" t="s">
        <v>683</v>
      </c>
      <c r="AM415" s="50" t="s">
        <v>683</v>
      </c>
      <c r="AN415" s="50"/>
      <c r="AO415" s="192" t="s">
        <v>683</v>
      </c>
    </row>
    <row r="416" spans="1:41" ht="18.75" hidden="1" outlineLevel="2">
      <c r="A416" s="155">
        <v>604030</v>
      </c>
      <c r="B416" s="11">
        <f t="shared" si="2162"/>
        <v>630402320</v>
      </c>
      <c r="C416" s="11">
        <v>402320</v>
      </c>
      <c r="D416" s="140"/>
      <c r="E416" s="125" t="str">
        <f>IF(AA416="","Бюджетообразующее предприятие 116",AA416)</f>
        <v>Бюджетообразующее предприятие 116</v>
      </c>
      <c r="F416" s="157" t="s">
        <v>109</v>
      </c>
      <c r="G416" s="125" t="str">
        <f t="shared" ref="G416" si="2452">IF(AD416="","",AD416)</f>
        <v/>
      </c>
      <c r="H416" s="125" t="str">
        <f t="shared" ref="H416" si="2453">IF(AE416="","",AE416)</f>
        <v/>
      </c>
      <c r="I416" s="125" t="str">
        <f t="shared" ref="I416" si="2454">IF(AF416="","",AF416)</f>
        <v/>
      </c>
      <c r="J416" s="125" t="str">
        <f t="shared" ref="J416" si="2455">IF(AG416="","",AG416)</f>
        <v/>
      </c>
      <c r="K416" s="125" t="str">
        <f t="shared" ref="K416" si="2456">IF(AH416="","",AH416)</f>
        <v/>
      </c>
      <c r="L416" s="125" t="str">
        <f t="shared" ref="L416" si="2457">IF(AI416="","",AI416)</f>
        <v/>
      </c>
      <c r="M416" s="125"/>
      <c r="N416" s="125" t="str">
        <f t="shared" ref="N416" si="2458">IF(AK416="","",AK416)</f>
        <v/>
      </c>
      <c r="O416" s="125" t="str">
        <f t="shared" ref="O416" si="2459">IF(AL416="","",AL416)</f>
        <v/>
      </c>
      <c r="P416" s="125" t="str">
        <f t="shared" ref="P416" si="2460">IF(AM416="","",AM416)</f>
        <v/>
      </c>
      <c r="Q416" s="125"/>
      <c r="R416" s="125" t="str">
        <f t="shared" si="2172"/>
        <v/>
      </c>
      <c r="S416" s="125"/>
      <c r="T416" s="211"/>
      <c r="U416" s="169"/>
      <c r="AA416" s="177" t="s">
        <v>772</v>
      </c>
      <c r="AD416" s="125" t="s">
        <v>683</v>
      </c>
      <c r="AE416" s="125" t="s">
        <v>683</v>
      </c>
      <c r="AF416" s="125" t="s">
        <v>683</v>
      </c>
      <c r="AG416" s="125" t="s">
        <v>683</v>
      </c>
      <c r="AH416" s="125" t="s">
        <v>683</v>
      </c>
      <c r="AI416" s="125" t="s">
        <v>683</v>
      </c>
      <c r="AJ416" s="125"/>
      <c r="AK416" s="125" t="s">
        <v>683</v>
      </c>
      <c r="AL416" s="125" t="s">
        <v>683</v>
      </c>
      <c r="AM416" s="125" t="s">
        <v>683</v>
      </c>
      <c r="AN416" s="125"/>
      <c r="AO416" s="125" t="s">
        <v>683</v>
      </c>
    </row>
    <row r="417" spans="1:41" ht="18.75" hidden="1" outlineLevel="2">
      <c r="A417" s="155">
        <v>604040</v>
      </c>
      <c r="B417" s="11">
        <f t="shared" si="2162"/>
        <v>630402330</v>
      </c>
      <c r="C417" s="11">
        <v>402330</v>
      </c>
      <c r="D417" s="140"/>
      <c r="E417" s="55" t="s">
        <v>110</v>
      </c>
      <c r="F417" s="78" t="s">
        <v>613</v>
      </c>
      <c r="G417" s="107" t="s">
        <v>587</v>
      </c>
      <c r="H417" s="50">
        <f>IFERROR(IF(G416,H416/G416*100,0),0)</f>
        <v>0</v>
      </c>
      <c r="I417" s="50">
        <f t="shared" ref="I417" si="2461">IFERROR(IF(H416,I416/H416*100,0),0)</f>
        <v>0</v>
      </c>
      <c r="J417" s="50">
        <f t="shared" ref="J417" si="2462">IFERROR(IF(I416,J416/I416*100,0),0)</f>
        <v>0</v>
      </c>
      <c r="K417" s="50">
        <f t="shared" ref="K417" si="2463">IFERROR(IF(J416,K416/J416*100,0),0)</f>
        <v>0</v>
      </c>
      <c r="L417" s="50">
        <f t="shared" ref="L417" si="2464">IFERROR(IF(K416,L416/K416*100,0),0)</f>
        <v>0</v>
      </c>
      <c r="M417" s="50">
        <f t="shared" ref="M417" si="2465">IFERROR(IF(L416,M416/L416*100,0),0)</f>
        <v>0</v>
      </c>
      <c r="N417" s="107" t="s">
        <v>587</v>
      </c>
      <c r="O417" s="50">
        <f>IFERROR(IF(N416,O416/N416*100,0),0)</f>
        <v>0</v>
      </c>
      <c r="P417" s="50">
        <f t="shared" ref="P417" si="2466">IFERROR(IF(O416,P416/O416*100,0),0)</f>
        <v>0</v>
      </c>
      <c r="Q417" s="50">
        <f t="shared" ref="Q417:S417" si="2467">IFERROR(IF(P416,Q416/P416*100,0),0)</f>
        <v>0</v>
      </c>
      <c r="R417" s="192" t="str">
        <f t="shared" si="2172"/>
        <v/>
      </c>
      <c r="S417" s="50">
        <f t="shared" si="2467"/>
        <v>0</v>
      </c>
      <c r="T417" s="215"/>
      <c r="U417" s="169"/>
      <c r="AA417" s="177" t="s">
        <v>110</v>
      </c>
      <c r="AD417" s="107" t="s">
        <v>683</v>
      </c>
      <c r="AE417" s="50" t="s">
        <v>683</v>
      </c>
      <c r="AF417" s="50" t="s">
        <v>683</v>
      </c>
      <c r="AG417" s="50" t="s">
        <v>683</v>
      </c>
      <c r="AH417" s="50" t="s">
        <v>683</v>
      </c>
      <c r="AI417" s="50" t="s">
        <v>683</v>
      </c>
      <c r="AJ417" s="50"/>
      <c r="AK417" s="107" t="s">
        <v>683</v>
      </c>
      <c r="AL417" s="50" t="s">
        <v>683</v>
      </c>
      <c r="AM417" s="50" t="s">
        <v>683</v>
      </c>
      <c r="AN417" s="50"/>
      <c r="AO417" s="192" t="s">
        <v>683</v>
      </c>
    </row>
    <row r="418" spans="1:41" ht="18.75" hidden="1" outlineLevel="2">
      <c r="A418" s="155">
        <v>604050</v>
      </c>
      <c r="B418" s="11">
        <f t="shared" si="2162"/>
        <v>630402340</v>
      </c>
      <c r="C418" s="11">
        <v>402340</v>
      </c>
      <c r="D418" s="140"/>
      <c r="E418" s="125" t="str">
        <f>IF(AA418="","Бюджетообразующее предприятие 117",AA418)</f>
        <v>Бюджетообразующее предприятие 117</v>
      </c>
      <c r="F418" s="157" t="s">
        <v>109</v>
      </c>
      <c r="G418" s="125" t="str">
        <f t="shared" ref="G418" si="2468">IF(AD418="","",AD418)</f>
        <v/>
      </c>
      <c r="H418" s="125" t="str">
        <f t="shared" ref="H418" si="2469">IF(AE418="","",AE418)</f>
        <v/>
      </c>
      <c r="I418" s="125" t="str">
        <f t="shared" ref="I418" si="2470">IF(AF418="","",AF418)</f>
        <v/>
      </c>
      <c r="J418" s="125" t="str">
        <f t="shared" ref="J418" si="2471">IF(AG418="","",AG418)</f>
        <v/>
      </c>
      <c r="K418" s="125" t="str">
        <f t="shared" ref="K418" si="2472">IF(AH418="","",AH418)</f>
        <v/>
      </c>
      <c r="L418" s="125" t="str">
        <f t="shared" ref="L418" si="2473">IF(AI418="","",AI418)</f>
        <v/>
      </c>
      <c r="M418" s="125"/>
      <c r="N418" s="125" t="str">
        <f t="shared" ref="N418" si="2474">IF(AK418="","",AK418)</f>
        <v/>
      </c>
      <c r="O418" s="125" t="str">
        <f t="shared" ref="O418" si="2475">IF(AL418="","",AL418)</f>
        <v/>
      </c>
      <c r="P418" s="125" t="str">
        <f t="shared" ref="P418" si="2476">IF(AM418="","",AM418)</f>
        <v/>
      </c>
      <c r="Q418" s="125"/>
      <c r="R418" s="125" t="str">
        <f t="shared" si="2172"/>
        <v/>
      </c>
      <c r="S418" s="125"/>
      <c r="T418" s="211"/>
      <c r="U418" s="169"/>
      <c r="AA418" s="177" t="s">
        <v>773</v>
      </c>
      <c r="AD418" s="125" t="s">
        <v>683</v>
      </c>
      <c r="AE418" s="125" t="s">
        <v>683</v>
      </c>
      <c r="AF418" s="125" t="s">
        <v>683</v>
      </c>
      <c r="AG418" s="125" t="s">
        <v>683</v>
      </c>
      <c r="AH418" s="125" t="s">
        <v>683</v>
      </c>
      <c r="AI418" s="125" t="s">
        <v>683</v>
      </c>
      <c r="AJ418" s="125"/>
      <c r="AK418" s="125" t="s">
        <v>683</v>
      </c>
      <c r="AL418" s="125" t="s">
        <v>683</v>
      </c>
      <c r="AM418" s="125" t="s">
        <v>683</v>
      </c>
      <c r="AN418" s="125"/>
      <c r="AO418" s="125" t="s">
        <v>683</v>
      </c>
    </row>
    <row r="419" spans="1:41" ht="18.75" hidden="1" outlineLevel="2">
      <c r="A419" s="155">
        <v>604060</v>
      </c>
      <c r="B419" s="11">
        <f t="shared" si="2162"/>
        <v>630402350</v>
      </c>
      <c r="C419" s="11">
        <v>402350</v>
      </c>
      <c r="D419" s="140"/>
      <c r="E419" s="55" t="s">
        <v>110</v>
      </c>
      <c r="F419" s="78" t="s">
        <v>613</v>
      </c>
      <c r="G419" s="107" t="s">
        <v>587</v>
      </c>
      <c r="H419" s="50">
        <f>IFERROR(IF(G418,H418/G418*100,0),0)</f>
        <v>0</v>
      </c>
      <c r="I419" s="50">
        <f t="shared" ref="I419" si="2477">IFERROR(IF(H418,I418/H418*100,0),0)</f>
        <v>0</v>
      </c>
      <c r="J419" s="50">
        <f t="shared" ref="J419" si="2478">IFERROR(IF(I418,J418/I418*100,0),0)</f>
        <v>0</v>
      </c>
      <c r="K419" s="50">
        <f t="shared" ref="K419" si="2479">IFERROR(IF(J418,K418/J418*100,0),0)</f>
        <v>0</v>
      </c>
      <c r="L419" s="50">
        <f t="shared" ref="L419" si="2480">IFERROR(IF(K418,L418/K418*100,0),0)</f>
        <v>0</v>
      </c>
      <c r="M419" s="50">
        <f t="shared" ref="M419" si="2481">IFERROR(IF(L418,M418/L418*100,0),0)</f>
        <v>0</v>
      </c>
      <c r="N419" s="107" t="s">
        <v>587</v>
      </c>
      <c r="O419" s="50">
        <f>IFERROR(IF(N418,O418/N418*100,0),0)</f>
        <v>0</v>
      </c>
      <c r="P419" s="50">
        <f t="shared" ref="P419" si="2482">IFERROR(IF(O418,P418/O418*100,0),0)</f>
        <v>0</v>
      </c>
      <c r="Q419" s="50">
        <f t="shared" ref="Q419:S419" si="2483">IFERROR(IF(P418,Q418/P418*100,0),0)</f>
        <v>0</v>
      </c>
      <c r="R419" s="192" t="str">
        <f t="shared" si="2172"/>
        <v/>
      </c>
      <c r="S419" s="50">
        <f t="shared" si="2483"/>
        <v>0</v>
      </c>
      <c r="T419" s="215"/>
      <c r="U419" s="169"/>
      <c r="AA419" s="177" t="s">
        <v>110</v>
      </c>
      <c r="AD419" s="107" t="s">
        <v>683</v>
      </c>
      <c r="AE419" s="50" t="s">
        <v>683</v>
      </c>
      <c r="AF419" s="50" t="s">
        <v>683</v>
      </c>
      <c r="AG419" s="50" t="s">
        <v>683</v>
      </c>
      <c r="AH419" s="50" t="s">
        <v>683</v>
      </c>
      <c r="AI419" s="50" t="s">
        <v>683</v>
      </c>
      <c r="AJ419" s="50"/>
      <c r="AK419" s="107" t="s">
        <v>683</v>
      </c>
      <c r="AL419" s="50" t="s">
        <v>683</v>
      </c>
      <c r="AM419" s="50" t="s">
        <v>683</v>
      </c>
      <c r="AN419" s="50"/>
      <c r="AO419" s="192" t="s">
        <v>683</v>
      </c>
    </row>
    <row r="420" spans="1:41" ht="18.75" hidden="1" outlineLevel="2">
      <c r="A420" s="155">
        <v>604070</v>
      </c>
      <c r="B420" s="11">
        <f t="shared" si="2162"/>
        <v>630402360</v>
      </c>
      <c r="C420" s="11">
        <v>402360</v>
      </c>
      <c r="D420" s="140"/>
      <c r="E420" s="125" t="str">
        <f>IF(AA420="","Бюджетообразующее предприятие 118",AA420)</f>
        <v>Бюджетообразующее предприятие 118</v>
      </c>
      <c r="F420" s="157" t="s">
        <v>109</v>
      </c>
      <c r="G420" s="125" t="str">
        <f t="shared" ref="G420" si="2484">IF(AD420="","",AD420)</f>
        <v/>
      </c>
      <c r="H420" s="125" t="str">
        <f t="shared" ref="H420" si="2485">IF(AE420="","",AE420)</f>
        <v/>
      </c>
      <c r="I420" s="125" t="str">
        <f t="shared" ref="I420" si="2486">IF(AF420="","",AF420)</f>
        <v/>
      </c>
      <c r="J420" s="125" t="str">
        <f t="shared" ref="J420" si="2487">IF(AG420="","",AG420)</f>
        <v/>
      </c>
      <c r="K420" s="125" t="str">
        <f t="shared" ref="K420" si="2488">IF(AH420="","",AH420)</f>
        <v/>
      </c>
      <c r="L420" s="125" t="str">
        <f t="shared" ref="L420" si="2489">IF(AI420="","",AI420)</f>
        <v/>
      </c>
      <c r="M420" s="125"/>
      <c r="N420" s="125" t="str">
        <f t="shared" ref="N420" si="2490">IF(AK420="","",AK420)</f>
        <v/>
      </c>
      <c r="O420" s="125" t="str">
        <f t="shared" ref="O420" si="2491">IF(AL420="","",AL420)</f>
        <v/>
      </c>
      <c r="P420" s="125" t="str">
        <f t="shared" ref="P420" si="2492">IF(AM420="","",AM420)</f>
        <v/>
      </c>
      <c r="Q420" s="125"/>
      <c r="R420" s="125" t="str">
        <f t="shared" si="2172"/>
        <v/>
      </c>
      <c r="S420" s="125"/>
      <c r="T420" s="211"/>
      <c r="U420" s="169"/>
      <c r="AA420" s="177" t="s">
        <v>774</v>
      </c>
      <c r="AD420" s="125" t="s">
        <v>683</v>
      </c>
      <c r="AE420" s="125" t="s">
        <v>683</v>
      </c>
      <c r="AF420" s="125" t="s">
        <v>683</v>
      </c>
      <c r="AG420" s="125" t="s">
        <v>683</v>
      </c>
      <c r="AH420" s="125" t="s">
        <v>683</v>
      </c>
      <c r="AI420" s="125" t="s">
        <v>683</v>
      </c>
      <c r="AJ420" s="125"/>
      <c r="AK420" s="125" t="s">
        <v>683</v>
      </c>
      <c r="AL420" s="125" t="s">
        <v>683</v>
      </c>
      <c r="AM420" s="125" t="s">
        <v>683</v>
      </c>
      <c r="AN420" s="125"/>
      <c r="AO420" s="125" t="s">
        <v>683</v>
      </c>
    </row>
    <row r="421" spans="1:41" ht="18.75" hidden="1" outlineLevel="2">
      <c r="A421" s="155">
        <v>604080</v>
      </c>
      <c r="B421" s="11">
        <f t="shared" si="2162"/>
        <v>630402370</v>
      </c>
      <c r="C421" s="11">
        <v>402370</v>
      </c>
      <c r="D421" s="140"/>
      <c r="E421" s="55" t="s">
        <v>110</v>
      </c>
      <c r="F421" s="78" t="s">
        <v>613</v>
      </c>
      <c r="G421" s="107" t="s">
        <v>587</v>
      </c>
      <c r="H421" s="50">
        <f>IFERROR(IF(G420,H420/G420*100,0),0)</f>
        <v>0</v>
      </c>
      <c r="I421" s="50">
        <f t="shared" ref="I421" si="2493">IFERROR(IF(H420,I420/H420*100,0),0)</f>
        <v>0</v>
      </c>
      <c r="J421" s="50">
        <f t="shared" ref="J421" si="2494">IFERROR(IF(I420,J420/I420*100,0),0)</f>
        <v>0</v>
      </c>
      <c r="K421" s="50">
        <f t="shared" ref="K421" si="2495">IFERROR(IF(J420,K420/J420*100,0),0)</f>
        <v>0</v>
      </c>
      <c r="L421" s="50">
        <f t="shared" ref="L421" si="2496">IFERROR(IF(K420,L420/K420*100,0),0)</f>
        <v>0</v>
      </c>
      <c r="M421" s="50">
        <f t="shared" ref="M421" si="2497">IFERROR(IF(L420,M420/L420*100,0),0)</f>
        <v>0</v>
      </c>
      <c r="N421" s="107" t="s">
        <v>587</v>
      </c>
      <c r="O421" s="50">
        <f>IFERROR(IF(N420,O420/N420*100,0),0)</f>
        <v>0</v>
      </c>
      <c r="P421" s="50">
        <f t="shared" ref="P421" si="2498">IFERROR(IF(O420,P420/O420*100,0),0)</f>
        <v>0</v>
      </c>
      <c r="Q421" s="50">
        <f t="shared" ref="Q421:S421" si="2499">IFERROR(IF(P420,Q420/P420*100,0),0)</f>
        <v>0</v>
      </c>
      <c r="R421" s="192" t="str">
        <f t="shared" si="2172"/>
        <v/>
      </c>
      <c r="S421" s="50">
        <f t="shared" si="2499"/>
        <v>0</v>
      </c>
      <c r="T421" s="215"/>
      <c r="U421" s="169"/>
      <c r="AA421" s="177" t="s">
        <v>110</v>
      </c>
      <c r="AD421" s="107" t="s">
        <v>683</v>
      </c>
      <c r="AE421" s="50" t="s">
        <v>683</v>
      </c>
      <c r="AF421" s="50" t="s">
        <v>683</v>
      </c>
      <c r="AG421" s="50" t="s">
        <v>683</v>
      </c>
      <c r="AH421" s="50" t="s">
        <v>683</v>
      </c>
      <c r="AI421" s="50" t="s">
        <v>683</v>
      </c>
      <c r="AJ421" s="50"/>
      <c r="AK421" s="107" t="s">
        <v>683</v>
      </c>
      <c r="AL421" s="50" t="s">
        <v>683</v>
      </c>
      <c r="AM421" s="50" t="s">
        <v>683</v>
      </c>
      <c r="AN421" s="50"/>
      <c r="AO421" s="192" t="s">
        <v>683</v>
      </c>
    </row>
    <row r="422" spans="1:41" ht="18.75" hidden="1" outlineLevel="2">
      <c r="A422" s="155">
        <v>604090</v>
      </c>
      <c r="B422" s="11">
        <f t="shared" si="2162"/>
        <v>630402380</v>
      </c>
      <c r="C422" s="11">
        <v>402380</v>
      </c>
      <c r="D422" s="140"/>
      <c r="E422" s="125" t="str">
        <f>IF(AA422="","Бюджетообразующее предприятие 119",AA422)</f>
        <v>Бюджетообразующее предприятие 119</v>
      </c>
      <c r="F422" s="157" t="s">
        <v>109</v>
      </c>
      <c r="G422" s="125" t="str">
        <f t="shared" ref="G422" si="2500">IF(AD422="","",AD422)</f>
        <v/>
      </c>
      <c r="H422" s="125" t="str">
        <f t="shared" ref="H422" si="2501">IF(AE422="","",AE422)</f>
        <v/>
      </c>
      <c r="I422" s="125" t="str">
        <f t="shared" ref="I422" si="2502">IF(AF422="","",AF422)</f>
        <v/>
      </c>
      <c r="J422" s="125" t="str">
        <f t="shared" ref="J422" si="2503">IF(AG422="","",AG422)</f>
        <v/>
      </c>
      <c r="K422" s="125" t="str">
        <f t="shared" ref="K422" si="2504">IF(AH422="","",AH422)</f>
        <v/>
      </c>
      <c r="L422" s="125" t="str">
        <f t="shared" ref="L422" si="2505">IF(AI422="","",AI422)</f>
        <v/>
      </c>
      <c r="M422" s="125"/>
      <c r="N422" s="125" t="str">
        <f t="shared" ref="N422" si="2506">IF(AK422="","",AK422)</f>
        <v/>
      </c>
      <c r="O422" s="125" t="str">
        <f t="shared" ref="O422" si="2507">IF(AL422="","",AL422)</f>
        <v/>
      </c>
      <c r="P422" s="125" t="str">
        <f t="shared" ref="P422" si="2508">IF(AM422="","",AM422)</f>
        <v/>
      </c>
      <c r="Q422" s="125"/>
      <c r="R422" s="125" t="str">
        <f t="shared" si="2172"/>
        <v/>
      </c>
      <c r="S422" s="125"/>
      <c r="T422" s="211"/>
      <c r="U422" s="169"/>
      <c r="AA422" s="177" t="s">
        <v>775</v>
      </c>
      <c r="AD422" s="125" t="s">
        <v>683</v>
      </c>
      <c r="AE422" s="125" t="s">
        <v>683</v>
      </c>
      <c r="AF422" s="125" t="s">
        <v>683</v>
      </c>
      <c r="AG422" s="125" t="s">
        <v>683</v>
      </c>
      <c r="AH422" s="125" t="s">
        <v>683</v>
      </c>
      <c r="AI422" s="125" t="s">
        <v>683</v>
      </c>
      <c r="AJ422" s="125"/>
      <c r="AK422" s="125" t="s">
        <v>683</v>
      </c>
      <c r="AL422" s="125" t="s">
        <v>683</v>
      </c>
      <c r="AM422" s="125" t="s">
        <v>683</v>
      </c>
      <c r="AN422" s="125"/>
      <c r="AO422" s="125" t="s">
        <v>683</v>
      </c>
    </row>
    <row r="423" spans="1:41" ht="18.75" hidden="1" outlineLevel="2">
      <c r="A423" s="155">
        <v>604100</v>
      </c>
      <c r="B423" s="11">
        <f t="shared" si="2162"/>
        <v>630402390</v>
      </c>
      <c r="C423" s="11">
        <v>402390</v>
      </c>
      <c r="D423" s="140"/>
      <c r="E423" s="55" t="s">
        <v>110</v>
      </c>
      <c r="F423" s="78" t="s">
        <v>613</v>
      </c>
      <c r="G423" s="107" t="s">
        <v>587</v>
      </c>
      <c r="H423" s="50">
        <f>IFERROR(IF(G422,H422/G422*100,0),0)</f>
        <v>0</v>
      </c>
      <c r="I423" s="50">
        <f t="shared" ref="I423" si="2509">IFERROR(IF(H422,I422/H422*100,0),0)</f>
        <v>0</v>
      </c>
      <c r="J423" s="50">
        <f t="shared" ref="J423" si="2510">IFERROR(IF(I422,J422/I422*100,0),0)</f>
        <v>0</v>
      </c>
      <c r="K423" s="50">
        <f t="shared" ref="K423" si="2511">IFERROR(IF(J422,K422/J422*100,0),0)</f>
        <v>0</v>
      </c>
      <c r="L423" s="50">
        <f t="shared" ref="L423" si="2512">IFERROR(IF(K422,L422/K422*100,0),0)</f>
        <v>0</v>
      </c>
      <c r="M423" s="50">
        <f t="shared" ref="M423" si="2513">IFERROR(IF(L422,M422/L422*100,0),0)</f>
        <v>0</v>
      </c>
      <c r="N423" s="107" t="s">
        <v>587</v>
      </c>
      <c r="O423" s="50">
        <f>IFERROR(IF(N422,O422/N422*100,0),0)</f>
        <v>0</v>
      </c>
      <c r="P423" s="50">
        <f t="shared" ref="P423" si="2514">IFERROR(IF(O422,P422/O422*100,0),0)</f>
        <v>0</v>
      </c>
      <c r="Q423" s="50">
        <f t="shared" ref="Q423:S423" si="2515">IFERROR(IF(P422,Q422/P422*100,0),0)</f>
        <v>0</v>
      </c>
      <c r="R423" s="192" t="str">
        <f t="shared" si="2172"/>
        <v/>
      </c>
      <c r="S423" s="50">
        <f t="shared" si="2515"/>
        <v>0</v>
      </c>
      <c r="T423" s="215"/>
      <c r="U423" s="169"/>
      <c r="AA423" s="177" t="s">
        <v>110</v>
      </c>
      <c r="AD423" s="107" t="s">
        <v>683</v>
      </c>
      <c r="AE423" s="50" t="s">
        <v>683</v>
      </c>
      <c r="AF423" s="50" t="s">
        <v>683</v>
      </c>
      <c r="AG423" s="50" t="s">
        <v>683</v>
      </c>
      <c r="AH423" s="50" t="s">
        <v>683</v>
      </c>
      <c r="AI423" s="50" t="s">
        <v>683</v>
      </c>
      <c r="AJ423" s="50"/>
      <c r="AK423" s="107" t="s">
        <v>683</v>
      </c>
      <c r="AL423" s="50" t="s">
        <v>683</v>
      </c>
      <c r="AM423" s="50" t="s">
        <v>683</v>
      </c>
      <c r="AN423" s="50"/>
      <c r="AO423" s="192" t="s">
        <v>683</v>
      </c>
    </row>
    <row r="424" spans="1:41" ht="18.75" hidden="1" outlineLevel="2">
      <c r="A424" s="155">
        <v>604110</v>
      </c>
      <c r="B424" s="11">
        <f t="shared" si="2162"/>
        <v>630402400</v>
      </c>
      <c r="C424" s="11">
        <v>402400</v>
      </c>
      <c r="D424" s="140"/>
      <c r="E424" s="125" t="str">
        <f>IF(AA424="","Бюджетообразующее предприятие 120",AA424)</f>
        <v>Бюджетообразующее предприятие 120</v>
      </c>
      <c r="F424" s="157" t="s">
        <v>109</v>
      </c>
      <c r="G424" s="125" t="str">
        <f t="shared" ref="G424" si="2516">IF(AD424="","",AD424)</f>
        <v/>
      </c>
      <c r="H424" s="125" t="str">
        <f t="shared" ref="H424" si="2517">IF(AE424="","",AE424)</f>
        <v/>
      </c>
      <c r="I424" s="125" t="str">
        <f t="shared" ref="I424" si="2518">IF(AF424="","",AF424)</f>
        <v/>
      </c>
      <c r="J424" s="125" t="str">
        <f t="shared" ref="J424" si="2519">IF(AG424="","",AG424)</f>
        <v/>
      </c>
      <c r="K424" s="125" t="str">
        <f t="shared" ref="K424" si="2520">IF(AH424="","",AH424)</f>
        <v/>
      </c>
      <c r="L424" s="125" t="str">
        <f t="shared" ref="L424" si="2521">IF(AI424="","",AI424)</f>
        <v/>
      </c>
      <c r="M424" s="125"/>
      <c r="N424" s="125" t="str">
        <f t="shared" ref="N424" si="2522">IF(AK424="","",AK424)</f>
        <v/>
      </c>
      <c r="O424" s="125" t="str">
        <f t="shared" ref="O424" si="2523">IF(AL424="","",AL424)</f>
        <v/>
      </c>
      <c r="P424" s="125" t="str">
        <f t="shared" ref="P424" si="2524">IF(AM424="","",AM424)</f>
        <v/>
      </c>
      <c r="Q424" s="125"/>
      <c r="R424" s="125" t="str">
        <f t="shared" si="2172"/>
        <v/>
      </c>
      <c r="S424" s="125"/>
      <c r="T424" s="211"/>
      <c r="U424" s="169"/>
      <c r="AA424" s="177" t="s">
        <v>776</v>
      </c>
      <c r="AD424" s="125" t="s">
        <v>683</v>
      </c>
      <c r="AE424" s="125" t="s">
        <v>683</v>
      </c>
      <c r="AF424" s="125" t="s">
        <v>683</v>
      </c>
      <c r="AG424" s="125" t="s">
        <v>683</v>
      </c>
      <c r="AH424" s="125" t="s">
        <v>683</v>
      </c>
      <c r="AI424" s="125" t="s">
        <v>683</v>
      </c>
      <c r="AJ424" s="125"/>
      <c r="AK424" s="125" t="s">
        <v>683</v>
      </c>
      <c r="AL424" s="125" t="s">
        <v>683</v>
      </c>
      <c r="AM424" s="125" t="s">
        <v>683</v>
      </c>
      <c r="AN424" s="125"/>
      <c r="AO424" s="125" t="s">
        <v>683</v>
      </c>
    </row>
    <row r="425" spans="1:41" ht="18.75" hidden="1" outlineLevel="2">
      <c r="A425" s="155">
        <v>604120</v>
      </c>
      <c r="B425" s="11">
        <f t="shared" si="2162"/>
        <v>630402410</v>
      </c>
      <c r="C425" s="11">
        <v>402410</v>
      </c>
      <c r="D425" s="140"/>
      <c r="E425" s="55" t="s">
        <v>110</v>
      </c>
      <c r="F425" s="78" t="s">
        <v>613</v>
      </c>
      <c r="G425" s="107" t="s">
        <v>587</v>
      </c>
      <c r="H425" s="50">
        <f>IFERROR(IF(G424,H424/G424*100,0),0)</f>
        <v>0</v>
      </c>
      <c r="I425" s="50">
        <f t="shared" ref="I425" si="2525">IFERROR(IF(H424,I424/H424*100,0),0)</f>
        <v>0</v>
      </c>
      <c r="J425" s="50">
        <f t="shared" ref="J425" si="2526">IFERROR(IF(I424,J424/I424*100,0),0)</f>
        <v>0</v>
      </c>
      <c r="K425" s="50">
        <f t="shared" ref="K425" si="2527">IFERROR(IF(J424,K424/J424*100,0),0)</f>
        <v>0</v>
      </c>
      <c r="L425" s="50">
        <f t="shared" ref="L425" si="2528">IFERROR(IF(K424,L424/K424*100,0),0)</f>
        <v>0</v>
      </c>
      <c r="M425" s="50">
        <f t="shared" ref="M425" si="2529">IFERROR(IF(L424,M424/L424*100,0),0)</f>
        <v>0</v>
      </c>
      <c r="N425" s="107" t="s">
        <v>587</v>
      </c>
      <c r="O425" s="50">
        <f>IFERROR(IF(N424,O424/N424*100,0),0)</f>
        <v>0</v>
      </c>
      <c r="P425" s="50">
        <f t="shared" ref="P425" si="2530">IFERROR(IF(O424,P424/O424*100,0),0)</f>
        <v>0</v>
      </c>
      <c r="Q425" s="50">
        <f t="shared" ref="Q425:S425" si="2531">IFERROR(IF(P424,Q424/P424*100,0),0)</f>
        <v>0</v>
      </c>
      <c r="R425" s="192" t="str">
        <f t="shared" si="2172"/>
        <v/>
      </c>
      <c r="S425" s="50">
        <f t="shared" si="2531"/>
        <v>0</v>
      </c>
      <c r="T425" s="215"/>
      <c r="U425" s="169"/>
      <c r="AA425" s="177" t="s">
        <v>110</v>
      </c>
      <c r="AD425" s="107" t="s">
        <v>683</v>
      </c>
      <c r="AE425" s="50" t="s">
        <v>683</v>
      </c>
      <c r="AF425" s="50" t="s">
        <v>683</v>
      </c>
      <c r="AG425" s="50" t="s">
        <v>683</v>
      </c>
      <c r="AH425" s="50" t="s">
        <v>683</v>
      </c>
      <c r="AI425" s="50" t="s">
        <v>683</v>
      </c>
      <c r="AJ425" s="50"/>
      <c r="AK425" s="107" t="s">
        <v>683</v>
      </c>
      <c r="AL425" s="50" t="s">
        <v>683</v>
      </c>
      <c r="AM425" s="50" t="s">
        <v>683</v>
      </c>
      <c r="AN425" s="50"/>
      <c r="AO425" s="192" t="s">
        <v>683</v>
      </c>
    </row>
    <row r="426" spans="1:41" ht="18.75" hidden="1" outlineLevel="2">
      <c r="A426" s="155">
        <v>604130</v>
      </c>
      <c r="B426" s="11">
        <f t="shared" si="2162"/>
        <v>630402420</v>
      </c>
      <c r="C426" s="11">
        <v>402420</v>
      </c>
      <c r="D426" s="140"/>
      <c r="E426" s="125" t="str">
        <f>IF(AA426="","Бюджетообразующее предприятие 121",AA426)</f>
        <v>Бюджетообразующее предприятие 121</v>
      </c>
      <c r="F426" s="157" t="s">
        <v>109</v>
      </c>
      <c r="G426" s="125" t="str">
        <f t="shared" ref="G426" si="2532">IF(AD426="","",AD426)</f>
        <v/>
      </c>
      <c r="H426" s="125" t="str">
        <f t="shared" ref="H426" si="2533">IF(AE426="","",AE426)</f>
        <v/>
      </c>
      <c r="I426" s="125" t="str">
        <f t="shared" ref="I426" si="2534">IF(AF426="","",AF426)</f>
        <v/>
      </c>
      <c r="J426" s="125" t="str">
        <f t="shared" ref="J426" si="2535">IF(AG426="","",AG426)</f>
        <v/>
      </c>
      <c r="K426" s="125" t="str">
        <f t="shared" ref="K426" si="2536">IF(AH426="","",AH426)</f>
        <v/>
      </c>
      <c r="L426" s="125" t="str">
        <f t="shared" ref="L426" si="2537">IF(AI426="","",AI426)</f>
        <v/>
      </c>
      <c r="M426" s="125"/>
      <c r="N426" s="125" t="str">
        <f t="shared" ref="N426" si="2538">IF(AK426="","",AK426)</f>
        <v/>
      </c>
      <c r="O426" s="125" t="str">
        <f t="shared" ref="O426" si="2539">IF(AL426="","",AL426)</f>
        <v/>
      </c>
      <c r="P426" s="125" t="str">
        <f t="shared" ref="P426" si="2540">IF(AM426="","",AM426)</f>
        <v/>
      </c>
      <c r="Q426" s="125"/>
      <c r="R426" s="125" t="str">
        <f t="shared" si="2172"/>
        <v/>
      </c>
      <c r="S426" s="125"/>
      <c r="T426" s="211"/>
      <c r="U426" s="170"/>
      <c r="AA426" s="177" t="s">
        <v>777</v>
      </c>
      <c r="AD426" s="125" t="s">
        <v>683</v>
      </c>
      <c r="AE426" s="125" t="s">
        <v>683</v>
      </c>
      <c r="AF426" s="125" t="s">
        <v>683</v>
      </c>
      <c r="AG426" s="125" t="s">
        <v>683</v>
      </c>
      <c r="AH426" s="125" t="s">
        <v>683</v>
      </c>
      <c r="AI426" s="125" t="s">
        <v>683</v>
      </c>
      <c r="AJ426" s="125"/>
      <c r="AK426" s="125" t="s">
        <v>683</v>
      </c>
      <c r="AL426" s="125" t="s">
        <v>683</v>
      </c>
      <c r="AM426" s="125" t="s">
        <v>683</v>
      </c>
      <c r="AN426" s="125"/>
      <c r="AO426" s="125" t="s">
        <v>683</v>
      </c>
    </row>
    <row r="427" spans="1:41" ht="18.75" hidden="1" outlineLevel="2">
      <c r="A427" s="155">
        <v>604140</v>
      </c>
      <c r="B427" s="11">
        <f t="shared" si="2162"/>
        <v>630402430</v>
      </c>
      <c r="C427" s="11">
        <v>402430</v>
      </c>
      <c r="D427" s="140"/>
      <c r="E427" s="55" t="s">
        <v>110</v>
      </c>
      <c r="F427" s="78" t="s">
        <v>613</v>
      </c>
      <c r="G427" s="107" t="s">
        <v>587</v>
      </c>
      <c r="H427" s="50">
        <f>IFERROR(IF(G426,H426/G426*100,0),0)</f>
        <v>0</v>
      </c>
      <c r="I427" s="50">
        <f t="shared" ref="I427" si="2541">IFERROR(IF(H426,I426/H426*100,0),0)</f>
        <v>0</v>
      </c>
      <c r="J427" s="50">
        <f t="shared" ref="J427" si="2542">IFERROR(IF(I426,J426/I426*100,0),0)</f>
        <v>0</v>
      </c>
      <c r="K427" s="50">
        <f t="shared" ref="K427" si="2543">IFERROR(IF(J426,K426/J426*100,0),0)</f>
        <v>0</v>
      </c>
      <c r="L427" s="50">
        <f t="shared" ref="L427" si="2544">IFERROR(IF(K426,L426/K426*100,0),0)</f>
        <v>0</v>
      </c>
      <c r="M427" s="50">
        <f t="shared" ref="M427" si="2545">IFERROR(IF(L426,M426/L426*100,0),0)</f>
        <v>0</v>
      </c>
      <c r="N427" s="107" t="s">
        <v>587</v>
      </c>
      <c r="O427" s="50">
        <f>IFERROR(IF(N426,O426/N426*100,0),0)</f>
        <v>0</v>
      </c>
      <c r="P427" s="50">
        <f t="shared" ref="P427" si="2546">IFERROR(IF(O426,P426/O426*100,0),0)</f>
        <v>0</v>
      </c>
      <c r="Q427" s="50">
        <f t="shared" ref="Q427:S427" si="2547">IFERROR(IF(P426,Q426/P426*100,0),0)</f>
        <v>0</v>
      </c>
      <c r="R427" s="192" t="str">
        <f t="shared" si="2172"/>
        <v/>
      </c>
      <c r="S427" s="50">
        <f t="shared" si="2547"/>
        <v>0</v>
      </c>
      <c r="T427" s="215"/>
      <c r="U427" s="169"/>
      <c r="AA427" s="177" t="s">
        <v>110</v>
      </c>
      <c r="AD427" s="107" t="s">
        <v>683</v>
      </c>
      <c r="AE427" s="50" t="s">
        <v>683</v>
      </c>
      <c r="AF427" s="50" t="s">
        <v>683</v>
      </c>
      <c r="AG427" s="50" t="s">
        <v>683</v>
      </c>
      <c r="AH427" s="50" t="s">
        <v>683</v>
      </c>
      <c r="AI427" s="50" t="s">
        <v>683</v>
      </c>
      <c r="AJ427" s="50"/>
      <c r="AK427" s="107" t="s">
        <v>683</v>
      </c>
      <c r="AL427" s="50" t="s">
        <v>683</v>
      </c>
      <c r="AM427" s="50" t="s">
        <v>683</v>
      </c>
      <c r="AN427" s="50"/>
      <c r="AO427" s="192" t="s">
        <v>683</v>
      </c>
    </row>
    <row r="428" spans="1:41" ht="18.75" hidden="1" outlineLevel="2">
      <c r="A428" s="155">
        <v>604150</v>
      </c>
      <c r="B428" s="11">
        <f t="shared" si="2162"/>
        <v>630402440</v>
      </c>
      <c r="C428" s="11">
        <v>402440</v>
      </c>
      <c r="D428" s="140"/>
      <c r="E428" s="125" t="str">
        <f>IF(AA428="","Бюджетообразующее предприятие 122",AA428)</f>
        <v>Бюджетообразующее предприятие 122</v>
      </c>
      <c r="F428" s="157" t="s">
        <v>109</v>
      </c>
      <c r="G428" s="125" t="str">
        <f t="shared" ref="G428" si="2548">IF(AD428="","",AD428)</f>
        <v/>
      </c>
      <c r="H428" s="125" t="str">
        <f t="shared" ref="H428" si="2549">IF(AE428="","",AE428)</f>
        <v/>
      </c>
      <c r="I428" s="125" t="str">
        <f t="shared" ref="I428" si="2550">IF(AF428="","",AF428)</f>
        <v/>
      </c>
      <c r="J428" s="125" t="str">
        <f t="shared" ref="J428" si="2551">IF(AG428="","",AG428)</f>
        <v/>
      </c>
      <c r="K428" s="125" t="str">
        <f t="shared" ref="K428" si="2552">IF(AH428="","",AH428)</f>
        <v/>
      </c>
      <c r="L428" s="125" t="str">
        <f t="shared" ref="L428" si="2553">IF(AI428="","",AI428)</f>
        <v/>
      </c>
      <c r="M428" s="125"/>
      <c r="N428" s="125" t="str">
        <f t="shared" ref="N428" si="2554">IF(AK428="","",AK428)</f>
        <v/>
      </c>
      <c r="O428" s="125" t="str">
        <f t="shared" ref="O428" si="2555">IF(AL428="","",AL428)</f>
        <v/>
      </c>
      <c r="P428" s="125" t="str">
        <f t="shared" ref="P428" si="2556">IF(AM428="","",AM428)</f>
        <v/>
      </c>
      <c r="Q428" s="125"/>
      <c r="R428" s="125" t="str">
        <f t="shared" si="2172"/>
        <v/>
      </c>
      <c r="S428" s="125"/>
      <c r="T428" s="211"/>
      <c r="U428" s="169"/>
      <c r="AA428" s="177" t="s">
        <v>778</v>
      </c>
      <c r="AD428" s="125" t="s">
        <v>683</v>
      </c>
      <c r="AE428" s="125" t="s">
        <v>683</v>
      </c>
      <c r="AF428" s="125" t="s">
        <v>683</v>
      </c>
      <c r="AG428" s="125" t="s">
        <v>683</v>
      </c>
      <c r="AH428" s="125" t="s">
        <v>683</v>
      </c>
      <c r="AI428" s="125" t="s">
        <v>683</v>
      </c>
      <c r="AJ428" s="125"/>
      <c r="AK428" s="125" t="s">
        <v>683</v>
      </c>
      <c r="AL428" s="125" t="s">
        <v>683</v>
      </c>
      <c r="AM428" s="125" t="s">
        <v>683</v>
      </c>
      <c r="AN428" s="125"/>
      <c r="AO428" s="125" t="s">
        <v>683</v>
      </c>
    </row>
    <row r="429" spans="1:41" ht="18.75" hidden="1" outlineLevel="2">
      <c r="A429" s="155">
        <v>604160</v>
      </c>
      <c r="B429" s="11">
        <f t="shared" si="2162"/>
        <v>630402450</v>
      </c>
      <c r="C429" s="11">
        <v>402450</v>
      </c>
      <c r="D429" s="140"/>
      <c r="E429" s="55" t="s">
        <v>110</v>
      </c>
      <c r="F429" s="78" t="s">
        <v>613</v>
      </c>
      <c r="G429" s="107" t="s">
        <v>587</v>
      </c>
      <c r="H429" s="50">
        <f>IFERROR(IF(G428,H428/G428*100,0),0)</f>
        <v>0</v>
      </c>
      <c r="I429" s="50">
        <f t="shared" ref="I429" si="2557">IFERROR(IF(H428,I428/H428*100,0),0)</f>
        <v>0</v>
      </c>
      <c r="J429" s="50">
        <f t="shared" ref="J429" si="2558">IFERROR(IF(I428,J428/I428*100,0),0)</f>
        <v>0</v>
      </c>
      <c r="K429" s="50">
        <f t="shared" ref="K429" si="2559">IFERROR(IF(J428,K428/J428*100,0),0)</f>
        <v>0</v>
      </c>
      <c r="L429" s="50">
        <f t="shared" ref="L429" si="2560">IFERROR(IF(K428,L428/K428*100,0),0)</f>
        <v>0</v>
      </c>
      <c r="M429" s="50">
        <f t="shared" ref="M429" si="2561">IFERROR(IF(L428,M428/L428*100,0),0)</f>
        <v>0</v>
      </c>
      <c r="N429" s="107" t="s">
        <v>587</v>
      </c>
      <c r="O429" s="50">
        <f>IFERROR(IF(N428,O428/N428*100,0),0)</f>
        <v>0</v>
      </c>
      <c r="P429" s="50">
        <f t="shared" ref="P429" si="2562">IFERROR(IF(O428,P428/O428*100,0),0)</f>
        <v>0</v>
      </c>
      <c r="Q429" s="50">
        <f t="shared" ref="Q429:S429" si="2563">IFERROR(IF(P428,Q428/P428*100,0),0)</f>
        <v>0</v>
      </c>
      <c r="R429" s="192" t="str">
        <f t="shared" si="2172"/>
        <v/>
      </c>
      <c r="S429" s="50">
        <f t="shared" si="2563"/>
        <v>0</v>
      </c>
      <c r="T429" s="215"/>
      <c r="U429" s="169"/>
      <c r="AA429" s="177" t="s">
        <v>110</v>
      </c>
      <c r="AD429" s="107" t="s">
        <v>683</v>
      </c>
      <c r="AE429" s="50" t="s">
        <v>683</v>
      </c>
      <c r="AF429" s="50" t="s">
        <v>683</v>
      </c>
      <c r="AG429" s="50" t="s">
        <v>683</v>
      </c>
      <c r="AH429" s="50" t="s">
        <v>683</v>
      </c>
      <c r="AI429" s="50" t="s">
        <v>683</v>
      </c>
      <c r="AJ429" s="50"/>
      <c r="AK429" s="107" t="s">
        <v>683</v>
      </c>
      <c r="AL429" s="50" t="s">
        <v>683</v>
      </c>
      <c r="AM429" s="50" t="s">
        <v>683</v>
      </c>
      <c r="AN429" s="50"/>
      <c r="AO429" s="192" t="s">
        <v>683</v>
      </c>
    </row>
    <row r="430" spans="1:41" ht="18.75" hidden="1" outlineLevel="2">
      <c r="A430" s="155">
        <v>604170</v>
      </c>
      <c r="B430" s="11">
        <f t="shared" si="2162"/>
        <v>630402460</v>
      </c>
      <c r="C430" s="11">
        <v>402460</v>
      </c>
      <c r="D430" s="140"/>
      <c r="E430" s="125" t="str">
        <f>IF(AA430="","Бюджетообразующее предприятие 123",AA430)</f>
        <v>Бюджетообразующее предприятие 123</v>
      </c>
      <c r="F430" s="157" t="s">
        <v>109</v>
      </c>
      <c r="G430" s="125" t="str">
        <f t="shared" ref="G430" si="2564">IF(AD430="","",AD430)</f>
        <v/>
      </c>
      <c r="H430" s="125" t="str">
        <f t="shared" ref="H430" si="2565">IF(AE430="","",AE430)</f>
        <v/>
      </c>
      <c r="I430" s="125" t="str">
        <f t="shared" ref="I430" si="2566">IF(AF430="","",AF430)</f>
        <v/>
      </c>
      <c r="J430" s="125" t="str">
        <f t="shared" ref="J430" si="2567">IF(AG430="","",AG430)</f>
        <v/>
      </c>
      <c r="K430" s="125" t="str">
        <f t="shared" ref="K430" si="2568">IF(AH430="","",AH430)</f>
        <v/>
      </c>
      <c r="L430" s="125" t="str">
        <f t="shared" ref="L430" si="2569">IF(AI430="","",AI430)</f>
        <v/>
      </c>
      <c r="M430" s="125"/>
      <c r="N430" s="125" t="str">
        <f t="shared" ref="N430" si="2570">IF(AK430="","",AK430)</f>
        <v/>
      </c>
      <c r="O430" s="125" t="str">
        <f t="shared" ref="O430" si="2571">IF(AL430="","",AL430)</f>
        <v/>
      </c>
      <c r="P430" s="125" t="str">
        <f t="shared" ref="P430" si="2572">IF(AM430="","",AM430)</f>
        <v/>
      </c>
      <c r="Q430" s="125"/>
      <c r="R430" s="125" t="str">
        <f t="shared" si="2172"/>
        <v/>
      </c>
      <c r="S430" s="125"/>
      <c r="T430" s="211"/>
      <c r="U430" s="169"/>
      <c r="AA430" s="177" t="s">
        <v>779</v>
      </c>
      <c r="AD430" s="125" t="s">
        <v>683</v>
      </c>
      <c r="AE430" s="125" t="s">
        <v>683</v>
      </c>
      <c r="AF430" s="125" t="s">
        <v>683</v>
      </c>
      <c r="AG430" s="125" t="s">
        <v>683</v>
      </c>
      <c r="AH430" s="125" t="s">
        <v>683</v>
      </c>
      <c r="AI430" s="125" t="s">
        <v>683</v>
      </c>
      <c r="AJ430" s="125"/>
      <c r="AK430" s="125" t="s">
        <v>683</v>
      </c>
      <c r="AL430" s="125" t="s">
        <v>683</v>
      </c>
      <c r="AM430" s="125" t="s">
        <v>683</v>
      </c>
      <c r="AN430" s="125"/>
      <c r="AO430" s="125" t="s">
        <v>683</v>
      </c>
    </row>
    <row r="431" spans="1:41" ht="18.75" hidden="1" outlineLevel="2">
      <c r="A431" s="155">
        <v>604180</v>
      </c>
      <c r="B431" s="11">
        <f t="shared" si="2162"/>
        <v>630402470</v>
      </c>
      <c r="C431" s="11">
        <v>402470</v>
      </c>
      <c r="D431" s="140"/>
      <c r="E431" s="55" t="s">
        <v>110</v>
      </c>
      <c r="F431" s="78" t="s">
        <v>613</v>
      </c>
      <c r="G431" s="107" t="s">
        <v>587</v>
      </c>
      <c r="H431" s="50">
        <f>IFERROR(IF(G430,H430/G430*100,0),0)</f>
        <v>0</v>
      </c>
      <c r="I431" s="50">
        <f t="shared" ref="I431" si="2573">IFERROR(IF(H430,I430/H430*100,0),0)</f>
        <v>0</v>
      </c>
      <c r="J431" s="50">
        <f t="shared" ref="J431" si="2574">IFERROR(IF(I430,J430/I430*100,0),0)</f>
        <v>0</v>
      </c>
      <c r="K431" s="50">
        <f t="shared" ref="K431" si="2575">IFERROR(IF(J430,K430/J430*100,0),0)</f>
        <v>0</v>
      </c>
      <c r="L431" s="50">
        <f t="shared" ref="L431" si="2576">IFERROR(IF(K430,L430/K430*100,0),0)</f>
        <v>0</v>
      </c>
      <c r="M431" s="50">
        <f t="shared" ref="M431" si="2577">IFERROR(IF(L430,M430/L430*100,0),0)</f>
        <v>0</v>
      </c>
      <c r="N431" s="107" t="s">
        <v>587</v>
      </c>
      <c r="O431" s="50">
        <f>IFERROR(IF(N430,O430/N430*100,0),0)</f>
        <v>0</v>
      </c>
      <c r="P431" s="50">
        <f t="shared" ref="P431" si="2578">IFERROR(IF(O430,P430/O430*100,0),0)</f>
        <v>0</v>
      </c>
      <c r="Q431" s="50">
        <f t="shared" ref="Q431:S431" si="2579">IFERROR(IF(P430,Q430/P430*100,0),0)</f>
        <v>0</v>
      </c>
      <c r="R431" s="192" t="str">
        <f t="shared" si="2172"/>
        <v/>
      </c>
      <c r="S431" s="50">
        <f t="shared" si="2579"/>
        <v>0</v>
      </c>
      <c r="T431" s="215"/>
      <c r="U431" s="169"/>
      <c r="AA431" s="177" t="s">
        <v>110</v>
      </c>
      <c r="AD431" s="107" t="s">
        <v>683</v>
      </c>
      <c r="AE431" s="50" t="s">
        <v>683</v>
      </c>
      <c r="AF431" s="50" t="s">
        <v>683</v>
      </c>
      <c r="AG431" s="50" t="s">
        <v>683</v>
      </c>
      <c r="AH431" s="50" t="s">
        <v>683</v>
      </c>
      <c r="AI431" s="50" t="s">
        <v>683</v>
      </c>
      <c r="AJ431" s="50"/>
      <c r="AK431" s="107" t="s">
        <v>683</v>
      </c>
      <c r="AL431" s="50" t="s">
        <v>683</v>
      </c>
      <c r="AM431" s="50" t="s">
        <v>683</v>
      </c>
      <c r="AN431" s="50"/>
      <c r="AO431" s="192" t="s">
        <v>683</v>
      </c>
    </row>
    <row r="432" spans="1:41" ht="18.75" hidden="1" outlineLevel="2">
      <c r="A432" s="155">
        <v>604190</v>
      </c>
      <c r="B432" s="11">
        <f t="shared" si="2162"/>
        <v>630402480</v>
      </c>
      <c r="C432" s="11">
        <v>402480</v>
      </c>
      <c r="D432" s="140"/>
      <c r="E432" s="125" t="str">
        <f>IF(AA432="","Бюджетообразующее предприятие 124",AA432)</f>
        <v>Бюджетообразующее предприятие 124</v>
      </c>
      <c r="F432" s="157" t="s">
        <v>109</v>
      </c>
      <c r="G432" s="125" t="str">
        <f t="shared" ref="G432" si="2580">IF(AD432="","",AD432)</f>
        <v/>
      </c>
      <c r="H432" s="125" t="str">
        <f t="shared" ref="H432" si="2581">IF(AE432="","",AE432)</f>
        <v/>
      </c>
      <c r="I432" s="125" t="str">
        <f t="shared" ref="I432" si="2582">IF(AF432="","",AF432)</f>
        <v/>
      </c>
      <c r="J432" s="125" t="str">
        <f t="shared" ref="J432" si="2583">IF(AG432="","",AG432)</f>
        <v/>
      </c>
      <c r="K432" s="125" t="str">
        <f t="shared" ref="K432" si="2584">IF(AH432="","",AH432)</f>
        <v/>
      </c>
      <c r="L432" s="125" t="str">
        <f t="shared" ref="L432" si="2585">IF(AI432="","",AI432)</f>
        <v/>
      </c>
      <c r="M432" s="125"/>
      <c r="N432" s="125" t="str">
        <f t="shared" ref="N432" si="2586">IF(AK432="","",AK432)</f>
        <v/>
      </c>
      <c r="O432" s="125" t="str">
        <f t="shared" ref="O432" si="2587">IF(AL432="","",AL432)</f>
        <v/>
      </c>
      <c r="P432" s="125" t="str">
        <f t="shared" ref="P432" si="2588">IF(AM432="","",AM432)</f>
        <v/>
      </c>
      <c r="Q432" s="125"/>
      <c r="R432" s="125" t="str">
        <f t="shared" si="2172"/>
        <v/>
      </c>
      <c r="S432" s="125"/>
      <c r="T432" s="211"/>
      <c r="U432" s="169"/>
      <c r="AA432" s="177" t="s">
        <v>780</v>
      </c>
      <c r="AD432" s="125" t="s">
        <v>683</v>
      </c>
      <c r="AE432" s="125" t="s">
        <v>683</v>
      </c>
      <c r="AF432" s="125" t="s">
        <v>683</v>
      </c>
      <c r="AG432" s="125" t="s">
        <v>683</v>
      </c>
      <c r="AH432" s="125" t="s">
        <v>683</v>
      </c>
      <c r="AI432" s="125" t="s">
        <v>683</v>
      </c>
      <c r="AJ432" s="125"/>
      <c r="AK432" s="125" t="s">
        <v>683</v>
      </c>
      <c r="AL432" s="125" t="s">
        <v>683</v>
      </c>
      <c r="AM432" s="125" t="s">
        <v>683</v>
      </c>
      <c r="AN432" s="125"/>
      <c r="AO432" s="125" t="s">
        <v>683</v>
      </c>
    </row>
    <row r="433" spans="1:41" ht="18.75" hidden="1" outlineLevel="2">
      <c r="A433" s="155">
        <v>604200</v>
      </c>
      <c r="B433" s="11">
        <f t="shared" si="2162"/>
        <v>630402490</v>
      </c>
      <c r="C433" s="11">
        <v>402490</v>
      </c>
      <c r="D433" s="140"/>
      <c r="E433" s="55" t="s">
        <v>110</v>
      </c>
      <c r="F433" s="78" t="s">
        <v>613</v>
      </c>
      <c r="G433" s="107" t="s">
        <v>587</v>
      </c>
      <c r="H433" s="50">
        <f>IFERROR(IF(G432,H432/G432*100,0),0)</f>
        <v>0</v>
      </c>
      <c r="I433" s="50">
        <f t="shared" ref="I433" si="2589">IFERROR(IF(H432,I432/H432*100,0),0)</f>
        <v>0</v>
      </c>
      <c r="J433" s="50">
        <f t="shared" ref="J433" si="2590">IFERROR(IF(I432,J432/I432*100,0),0)</f>
        <v>0</v>
      </c>
      <c r="K433" s="50">
        <f t="shared" ref="K433" si="2591">IFERROR(IF(J432,K432/J432*100,0),0)</f>
        <v>0</v>
      </c>
      <c r="L433" s="50">
        <f t="shared" ref="L433" si="2592">IFERROR(IF(K432,L432/K432*100,0),0)</f>
        <v>0</v>
      </c>
      <c r="M433" s="50">
        <f t="shared" ref="M433" si="2593">IFERROR(IF(L432,M432/L432*100,0),0)</f>
        <v>0</v>
      </c>
      <c r="N433" s="107" t="s">
        <v>587</v>
      </c>
      <c r="O433" s="50">
        <f>IFERROR(IF(N432,O432/N432*100,0),0)</f>
        <v>0</v>
      </c>
      <c r="P433" s="50">
        <f t="shared" ref="P433" si="2594">IFERROR(IF(O432,P432/O432*100,0),0)</f>
        <v>0</v>
      </c>
      <c r="Q433" s="50">
        <f t="shared" ref="Q433:S433" si="2595">IFERROR(IF(P432,Q432/P432*100,0),0)</f>
        <v>0</v>
      </c>
      <c r="R433" s="192" t="str">
        <f t="shared" si="2172"/>
        <v/>
      </c>
      <c r="S433" s="50">
        <f t="shared" si="2595"/>
        <v>0</v>
      </c>
      <c r="T433" s="215"/>
      <c r="U433" s="169"/>
      <c r="AA433" s="177" t="s">
        <v>110</v>
      </c>
      <c r="AD433" s="107" t="s">
        <v>683</v>
      </c>
      <c r="AE433" s="50" t="s">
        <v>683</v>
      </c>
      <c r="AF433" s="50" t="s">
        <v>683</v>
      </c>
      <c r="AG433" s="50" t="s">
        <v>683</v>
      </c>
      <c r="AH433" s="50" t="s">
        <v>683</v>
      </c>
      <c r="AI433" s="50" t="s">
        <v>683</v>
      </c>
      <c r="AJ433" s="50"/>
      <c r="AK433" s="107" t="s">
        <v>683</v>
      </c>
      <c r="AL433" s="50" t="s">
        <v>683</v>
      </c>
      <c r="AM433" s="50" t="s">
        <v>683</v>
      </c>
      <c r="AN433" s="50"/>
      <c r="AO433" s="192" t="s">
        <v>683</v>
      </c>
    </row>
    <row r="434" spans="1:41" ht="18.75" hidden="1" outlineLevel="2">
      <c r="A434" s="155">
        <v>604210</v>
      </c>
      <c r="B434" s="11">
        <f t="shared" si="2162"/>
        <v>630402500</v>
      </c>
      <c r="C434" s="11">
        <v>402500</v>
      </c>
      <c r="D434" s="140"/>
      <c r="E434" s="125" t="str">
        <f>IF(AA434="","Бюджетообразующее предприятие 125",AA434)</f>
        <v>Бюджетообразующее предприятие 125</v>
      </c>
      <c r="F434" s="157" t="s">
        <v>109</v>
      </c>
      <c r="G434" s="125" t="str">
        <f t="shared" ref="G434" si="2596">IF(AD434="","",AD434)</f>
        <v/>
      </c>
      <c r="H434" s="125" t="str">
        <f t="shared" ref="H434" si="2597">IF(AE434="","",AE434)</f>
        <v/>
      </c>
      <c r="I434" s="125" t="str">
        <f t="shared" ref="I434" si="2598">IF(AF434="","",AF434)</f>
        <v/>
      </c>
      <c r="J434" s="125" t="str">
        <f t="shared" ref="J434" si="2599">IF(AG434="","",AG434)</f>
        <v/>
      </c>
      <c r="K434" s="125" t="str">
        <f t="shared" ref="K434" si="2600">IF(AH434="","",AH434)</f>
        <v/>
      </c>
      <c r="L434" s="125" t="str">
        <f t="shared" ref="L434" si="2601">IF(AI434="","",AI434)</f>
        <v/>
      </c>
      <c r="M434" s="125"/>
      <c r="N434" s="125" t="str">
        <f t="shared" ref="N434" si="2602">IF(AK434="","",AK434)</f>
        <v/>
      </c>
      <c r="O434" s="125" t="str">
        <f t="shared" ref="O434" si="2603">IF(AL434="","",AL434)</f>
        <v/>
      </c>
      <c r="P434" s="125" t="str">
        <f t="shared" ref="P434" si="2604">IF(AM434="","",AM434)</f>
        <v/>
      </c>
      <c r="Q434" s="125"/>
      <c r="R434" s="125" t="str">
        <f t="shared" si="2172"/>
        <v/>
      </c>
      <c r="S434" s="125"/>
      <c r="T434" s="211"/>
      <c r="U434" s="169"/>
      <c r="AA434" s="177" t="s">
        <v>781</v>
      </c>
      <c r="AD434" s="125" t="s">
        <v>683</v>
      </c>
      <c r="AE434" s="125" t="s">
        <v>683</v>
      </c>
      <c r="AF434" s="125" t="s">
        <v>683</v>
      </c>
      <c r="AG434" s="125" t="s">
        <v>683</v>
      </c>
      <c r="AH434" s="125" t="s">
        <v>683</v>
      </c>
      <c r="AI434" s="125" t="s">
        <v>683</v>
      </c>
      <c r="AJ434" s="125"/>
      <c r="AK434" s="125" t="s">
        <v>683</v>
      </c>
      <c r="AL434" s="125" t="s">
        <v>683</v>
      </c>
      <c r="AM434" s="125" t="s">
        <v>683</v>
      </c>
      <c r="AN434" s="125"/>
      <c r="AO434" s="125" t="s">
        <v>683</v>
      </c>
    </row>
    <row r="435" spans="1:41" ht="18.75" hidden="1" outlineLevel="2">
      <c r="A435" s="155">
        <v>604220</v>
      </c>
      <c r="B435" s="11">
        <f t="shared" si="2162"/>
        <v>630402510</v>
      </c>
      <c r="C435" s="11">
        <v>402510</v>
      </c>
      <c r="D435" s="140"/>
      <c r="E435" s="55" t="s">
        <v>110</v>
      </c>
      <c r="F435" s="78" t="s">
        <v>613</v>
      </c>
      <c r="G435" s="107" t="s">
        <v>587</v>
      </c>
      <c r="H435" s="50">
        <f>IFERROR(IF(G434,H434/G434*100,0),0)</f>
        <v>0</v>
      </c>
      <c r="I435" s="50">
        <f t="shared" ref="I435" si="2605">IFERROR(IF(H434,I434/H434*100,0),0)</f>
        <v>0</v>
      </c>
      <c r="J435" s="50">
        <f t="shared" ref="J435" si="2606">IFERROR(IF(I434,J434/I434*100,0),0)</f>
        <v>0</v>
      </c>
      <c r="K435" s="50">
        <f t="shared" ref="K435" si="2607">IFERROR(IF(J434,K434/J434*100,0),0)</f>
        <v>0</v>
      </c>
      <c r="L435" s="50">
        <f t="shared" ref="L435" si="2608">IFERROR(IF(K434,L434/K434*100,0),0)</f>
        <v>0</v>
      </c>
      <c r="M435" s="50">
        <f t="shared" ref="M435" si="2609">IFERROR(IF(L434,M434/L434*100,0),0)</f>
        <v>0</v>
      </c>
      <c r="N435" s="107" t="s">
        <v>587</v>
      </c>
      <c r="O435" s="50">
        <f>IFERROR(IF(N434,O434/N434*100,0),0)</f>
        <v>0</v>
      </c>
      <c r="P435" s="50">
        <f t="shared" ref="P435" si="2610">IFERROR(IF(O434,P434/O434*100,0),0)</f>
        <v>0</v>
      </c>
      <c r="Q435" s="50">
        <f t="shared" ref="Q435:S435" si="2611">IFERROR(IF(P434,Q434/P434*100,0),0)</f>
        <v>0</v>
      </c>
      <c r="R435" s="192" t="str">
        <f t="shared" si="2172"/>
        <v/>
      </c>
      <c r="S435" s="50">
        <f t="shared" si="2611"/>
        <v>0</v>
      </c>
      <c r="T435" s="215"/>
      <c r="U435" s="169"/>
      <c r="AA435" s="177" t="s">
        <v>110</v>
      </c>
      <c r="AD435" s="107" t="s">
        <v>683</v>
      </c>
      <c r="AE435" s="50" t="s">
        <v>683</v>
      </c>
      <c r="AF435" s="50" t="s">
        <v>683</v>
      </c>
      <c r="AG435" s="50" t="s">
        <v>683</v>
      </c>
      <c r="AH435" s="50" t="s">
        <v>683</v>
      </c>
      <c r="AI435" s="50" t="s">
        <v>683</v>
      </c>
      <c r="AJ435" s="50"/>
      <c r="AK435" s="107" t="s">
        <v>683</v>
      </c>
      <c r="AL435" s="50" t="s">
        <v>683</v>
      </c>
      <c r="AM435" s="50" t="s">
        <v>683</v>
      </c>
      <c r="AN435" s="50"/>
      <c r="AO435" s="192" t="s">
        <v>683</v>
      </c>
    </row>
    <row r="436" spans="1:41" ht="18.75" hidden="1" outlineLevel="2">
      <c r="A436" s="155">
        <v>604230</v>
      </c>
      <c r="B436" s="11">
        <f t="shared" si="2162"/>
        <v>630402520</v>
      </c>
      <c r="C436" s="11">
        <v>402520</v>
      </c>
      <c r="D436" s="140"/>
      <c r="E436" s="125" t="str">
        <f>IF(AA436="","Бюджетообразующее предприятие 126",AA436)</f>
        <v>Бюджетообразующее предприятие 126</v>
      </c>
      <c r="F436" s="157" t="s">
        <v>109</v>
      </c>
      <c r="G436" s="125" t="str">
        <f t="shared" ref="G436" si="2612">IF(AD436="","",AD436)</f>
        <v/>
      </c>
      <c r="H436" s="125" t="str">
        <f t="shared" ref="H436" si="2613">IF(AE436="","",AE436)</f>
        <v/>
      </c>
      <c r="I436" s="125" t="str">
        <f t="shared" ref="I436" si="2614">IF(AF436="","",AF436)</f>
        <v/>
      </c>
      <c r="J436" s="125" t="str">
        <f t="shared" ref="J436" si="2615">IF(AG436="","",AG436)</f>
        <v/>
      </c>
      <c r="K436" s="125" t="str">
        <f t="shared" ref="K436" si="2616">IF(AH436="","",AH436)</f>
        <v/>
      </c>
      <c r="L436" s="125" t="str">
        <f t="shared" ref="L436" si="2617">IF(AI436="","",AI436)</f>
        <v/>
      </c>
      <c r="M436" s="125"/>
      <c r="N436" s="125" t="str">
        <f t="shared" ref="N436" si="2618">IF(AK436="","",AK436)</f>
        <v/>
      </c>
      <c r="O436" s="125" t="str">
        <f t="shared" ref="O436" si="2619">IF(AL436="","",AL436)</f>
        <v/>
      </c>
      <c r="P436" s="125" t="str">
        <f t="shared" ref="P436" si="2620">IF(AM436="","",AM436)</f>
        <v/>
      </c>
      <c r="Q436" s="125"/>
      <c r="R436" s="125" t="str">
        <f t="shared" si="2172"/>
        <v/>
      </c>
      <c r="S436" s="125"/>
      <c r="T436" s="211"/>
      <c r="U436" s="169"/>
      <c r="AA436" s="177" t="s">
        <v>782</v>
      </c>
      <c r="AD436" s="125" t="s">
        <v>683</v>
      </c>
      <c r="AE436" s="125" t="s">
        <v>683</v>
      </c>
      <c r="AF436" s="125" t="s">
        <v>683</v>
      </c>
      <c r="AG436" s="125" t="s">
        <v>683</v>
      </c>
      <c r="AH436" s="125" t="s">
        <v>683</v>
      </c>
      <c r="AI436" s="125" t="s">
        <v>683</v>
      </c>
      <c r="AJ436" s="125"/>
      <c r="AK436" s="125" t="s">
        <v>683</v>
      </c>
      <c r="AL436" s="125" t="s">
        <v>683</v>
      </c>
      <c r="AM436" s="125" t="s">
        <v>683</v>
      </c>
      <c r="AN436" s="125"/>
      <c r="AO436" s="125" t="s">
        <v>683</v>
      </c>
    </row>
    <row r="437" spans="1:41" ht="18.75" hidden="1" outlineLevel="2">
      <c r="A437" s="155">
        <v>604240</v>
      </c>
      <c r="B437" s="11">
        <f t="shared" si="2162"/>
        <v>630402530</v>
      </c>
      <c r="C437" s="11">
        <v>402530</v>
      </c>
      <c r="D437" s="140"/>
      <c r="E437" s="55" t="s">
        <v>110</v>
      </c>
      <c r="F437" s="78" t="s">
        <v>613</v>
      </c>
      <c r="G437" s="107" t="s">
        <v>587</v>
      </c>
      <c r="H437" s="50">
        <f>IFERROR(IF(G436,H436/G436*100,0),0)</f>
        <v>0</v>
      </c>
      <c r="I437" s="50">
        <f t="shared" ref="I437" si="2621">IFERROR(IF(H436,I436/H436*100,0),0)</f>
        <v>0</v>
      </c>
      <c r="J437" s="50">
        <f t="shared" ref="J437" si="2622">IFERROR(IF(I436,J436/I436*100,0),0)</f>
        <v>0</v>
      </c>
      <c r="K437" s="50">
        <f t="shared" ref="K437" si="2623">IFERROR(IF(J436,K436/J436*100,0),0)</f>
        <v>0</v>
      </c>
      <c r="L437" s="50">
        <f t="shared" ref="L437" si="2624">IFERROR(IF(K436,L436/K436*100,0),0)</f>
        <v>0</v>
      </c>
      <c r="M437" s="50">
        <f t="shared" ref="M437" si="2625">IFERROR(IF(L436,M436/L436*100,0),0)</f>
        <v>0</v>
      </c>
      <c r="N437" s="107" t="s">
        <v>587</v>
      </c>
      <c r="O437" s="50">
        <f>IFERROR(IF(N436,O436/N436*100,0),0)</f>
        <v>0</v>
      </c>
      <c r="P437" s="50">
        <f t="shared" ref="P437" si="2626">IFERROR(IF(O436,P436/O436*100,0),0)</f>
        <v>0</v>
      </c>
      <c r="Q437" s="50">
        <f t="shared" ref="Q437:S437" si="2627">IFERROR(IF(P436,Q436/P436*100,0),0)</f>
        <v>0</v>
      </c>
      <c r="R437" s="192" t="str">
        <f t="shared" si="2172"/>
        <v/>
      </c>
      <c r="S437" s="50">
        <f t="shared" si="2627"/>
        <v>0</v>
      </c>
      <c r="T437" s="215"/>
      <c r="U437" s="169"/>
      <c r="AA437" s="177" t="s">
        <v>110</v>
      </c>
      <c r="AD437" s="107" t="s">
        <v>683</v>
      </c>
      <c r="AE437" s="50" t="s">
        <v>683</v>
      </c>
      <c r="AF437" s="50" t="s">
        <v>683</v>
      </c>
      <c r="AG437" s="50" t="s">
        <v>683</v>
      </c>
      <c r="AH437" s="50" t="s">
        <v>683</v>
      </c>
      <c r="AI437" s="50" t="s">
        <v>683</v>
      </c>
      <c r="AJ437" s="50"/>
      <c r="AK437" s="107" t="s">
        <v>683</v>
      </c>
      <c r="AL437" s="50" t="s">
        <v>683</v>
      </c>
      <c r="AM437" s="50" t="s">
        <v>683</v>
      </c>
      <c r="AN437" s="50"/>
      <c r="AO437" s="192" t="s">
        <v>683</v>
      </c>
    </row>
    <row r="438" spans="1:41" ht="18.75" hidden="1" outlineLevel="2">
      <c r="A438" s="155">
        <v>604250</v>
      </c>
      <c r="B438" s="11">
        <f t="shared" si="2162"/>
        <v>630402540</v>
      </c>
      <c r="C438" s="11">
        <v>402540</v>
      </c>
      <c r="D438" s="140"/>
      <c r="E438" s="125" t="str">
        <f>IF(AA438="","Бюджетообразующее предприятие 127",AA438)</f>
        <v>Бюджетообразующее предприятие 127</v>
      </c>
      <c r="F438" s="157" t="s">
        <v>109</v>
      </c>
      <c r="G438" s="125" t="str">
        <f t="shared" ref="G438" si="2628">IF(AD438="","",AD438)</f>
        <v/>
      </c>
      <c r="H438" s="125" t="str">
        <f t="shared" ref="H438" si="2629">IF(AE438="","",AE438)</f>
        <v/>
      </c>
      <c r="I438" s="125" t="str">
        <f t="shared" ref="I438" si="2630">IF(AF438="","",AF438)</f>
        <v/>
      </c>
      <c r="J438" s="125" t="str">
        <f t="shared" ref="J438" si="2631">IF(AG438="","",AG438)</f>
        <v/>
      </c>
      <c r="K438" s="125" t="str">
        <f t="shared" ref="K438" si="2632">IF(AH438="","",AH438)</f>
        <v/>
      </c>
      <c r="L438" s="125" t="str">
        <f t="shared" ref="L438" si="2633">IF(AI438="","",AI438)</f>
        <v/>
      </c>
      <c r="M438" s="125"/>
      <c r="N438" s="125" t="str">
        <f t="shared" ref="N438" si="2634">IF(AK438="","",AK438)</f>
        <v/>
      </c>
      <c r="O438" s="125" t="str">
        <f t="shared" ref="O438" si="2635">IF(AL438="","",AL438)</f>
        <v/>
      </c>
      <c r="P438" s="125" t="str">
        <f t="shared" ref="P438" si="2636">IF(AM438="","",AM438)</f>
        <v/>
      </c>
      <c r="Q438" s="125"/>
      <c r="R438" s="125" t="str">
        <f t="shared" si="2172"/>
        <v/>
      </c>
      <c r="S438" s="125"/>
      <c r="T438" s="211"/>
      <c r="U438" s="169"/>
      <c r="AA438" s="177" t="s">
        <v>783</v>
      </c>
      <c r="AD438" s="125" t="s">
        <v>683</v>
      </c>
      <c r="AE438" s="125" t="s">
        <v>683</v>
      </c>
      <c r="AF438" s="125" t="s">
        <v>683</v>
      </c>
      <c r="AG438" s="125" t="s">
        <v>683</v>
      </c>
      <c r="AH438" s="125" t="s">
        <v>683</v>
      </c>
      <c r="AI438" s="125" t="s">
        <v>683</v>
      </c>
      <c r="AJ438" s="125"/>
      <c r="AK438" s="125" t="s">
        <v>683</v>
      </c>
      <c r="AL438" s="125" t="s">
        <v>683</v>
      </c>
      <c r="AM438" s="125" t="s">
        <v>683</v>
      </c>
      <c r="AN438" s="125"/>
      <c r="AO438" s="125" t="s">
        <v>683</v>
      </c>
    </row>
    <row r="439" spans="1:41" ht="18.75" hidden="1" outlineLevel="2">
      <c r="A439" s="155">
        <v>604260</v>
      </c>
      <c r="B439" s="11">
        <f t="shared" si="2162"/>
        <v>630402550</v>
      </c>
      <c r="C439" s="11">
        <v>402550</v>
      </c>
      <c r="D439" s="140"/>
      <c r="E439" s="55" t="s">
        <v>110</v>
      </c>
      <c r="F439" s="78" t="s">
        <v>613</v>
      </c>
      <c r="G439" s="107" t="s">
        <v>587</v>
      </c>
      <c r="H439" s="50">
        <f>IFERROR(IF(G438,H438/G438*100,0),0)</f>
        <v>0</v>
      </c>
      <c r="I439" s="50">
        <f t="shared" ref="I439" si="2637">IFERROR(IF(H438,I438/H438*100,0),0)</f>
        <v>0</v>
      </c>
      <c r="J439" s="50">
        <f t="shared" ref="J439" si="2638">IFERROR(IF(I438,J438/I438*100,0),0)</f>
        <v>0</v>
      </c>
      <c r="K439" s="50">
        <f t="shared" ref="K439" si="2639">IFERROR(IF(J438,K438/J438*100,0),0)</f>
        <v>0</v>
      </c>
      <c r="L439" s="50">
        <f t="shared" ref="L439" si="2640">IFERROR(IF(K438,L438/K438*100,0),0)</f>
        <v>0</v>
      </c>
      <c r="M439" s="50">
        <f t="shared" ref="M439" si="2641">IFERROR(IF(L438,M438/L438*100,0),0)</f>
        <v>0</v>
      </c>
      <c r="N439" s="107" t="s">
        <v>587</v>
      </c>
      <c r="O439" s="50">
        <f>IFERROR(IF(N438,O438/N438*100,0),0)</f>
        <v>0</v>
      </c>
      <c r="P439" s="50">
        <f t="shared" ref="P439" si="2642">IFERROR(IF(O438,P438/O438*100,0),0)</f>
        <v>0</v>
      </c>
      <c r="Q439" s="50">
        <f t="shared" ref="Q439:S439" si="2643">IFERROR(IF(P438,Q438/P438*100,0),0)</f>
        <v>0</v>
      </c>
      <c r="R439" s="192" t="str">
        <f t="shared" si="2172"/>
        <v/>
      </c>
      <c r="S439" s="50">
        <f t="shared" si="2643"/>
        <v>0</v>
      </c>
      <c r="T439" s="215"/>
      <c r="U439" s="169"/>
      <c r="AA439" s="177" t="s">
        <v>110</v>
      </c>
      <c r="AD439" s="107" t="s">
        <v>683</v>
      </c>
      <c r="AE439" s="50" t="s">
        <v>683</v>
      </c>
      <c r="AF439" s="50" t="s">
        <v>683</v>
      </c>
      <c r="AG439" s="50" t="s">
        <v>683</v>
      </c>
      <c r="AH439" s="50" t="s">
        <v>683</v>
      </c>
      <c r="AI439" s="50" t="s">
        <v>683</v>
      </c>
      <c r="AJ439" s="50"/>
      <c r="AK439" s="107" t="s">
        <v>683</v>
      </c>
      <c r="AL439" s="50" t="s">
        <v>683</v>
      </c>
      <c r="AM439" s="50" t="s">
        <v>683</v>
      </c>
      <c r="AN439" s="50"/>
      <c r="AO439" s="192" t="s">
        <v>683</v>
      </c>
    </row>
    <row r="440" spans="1:41" ht="18.75" hidden="1" outlineLevel="2">
      <c r="A440" s="155">
        <v>604270</v>
      </c>
      <c r="B440" s="11">
        <f t="shared" si="2162"/>
        <v>630402560</v>
      </c>
      <c r="C440" s="11">
        <v>402560</v>
      </c>
      <c r="D440" s="140"/>
      <c r="E440" s="125" t="str">
        <f>IF(AA440="","Бюджетообразующее предприятие 128",AA440)</f>
        <v>Бюджетообразующее предприятие 128</v>
      </c>
      <c r="F440" s="157" t="s">
        <v>109</v>
      </c>
      <c r="G440" s="125" t="str">
        <f t="shared" ref="G440" si="2644">IF(AD440="","",AD440)</f>
        <v/>
      </c>
      <c r="H440" s="125" t="str">
        <f t="shared" ref="H440" si="2645">IF(AE440="","",AE440)</f>
        <v/>
      </c>
      <c r="I440" s="125" t="str">
        <f t="shared" ref="I440" si="2646">IF(AF440="","",AF440)</f>
        <v/>
      </c>
      <c r="J440" s="125" t="str">
        <f t="shared" ref="J440" si="2647">IF(AG440="","",AG440)</f>
        <v/>
      </c>
      <c r="K440" s="125" t="str">
        <f t="shared" ref="K440" si="2648">IF(AH440="","",AH440)</f>
        <v/>
      </c>
      <c r="L440" s="125" t="str">
        <f t="shared" ref="L440" si="2649">IF(AI440="","",AI440)</f>
        <v/>
      </c>
      <c r="M440" s="125"/>
      <c r="N440" s="125" t="str">
        <f t="shared" ref="N440" si="2650">IF(AK440="","",AK440)</f>
        <v/>
      </c>
      <c r="O440" s="125" t="str">
        <f t="shared" ref="O440" si="2651">IF(AL440="","",AL440)</f>
        <v/>
      </c>
      <c r="P440" s="125" t="str">
        <f t="shared" ref="P440" si="2652">IF(AM440="","",AM440)</f>
        <v/>
      </c>
      <c r="Q440" s="125"/>
      <c r="R440" s="125" t="str">
        <f t="shared" si="2172"/>
        <v/>
      </c>
      <c r="S440" s="125"/>
      <c r="T440" s="211"/>
      <c r="U440" s="170"/>
      <c r="AA440" s="177" t="s">
        <v>784</v>
      </c>
      <c r="AD440" s="125" t="s">
        <v>683</v>
      </c>
      <c r="AE440" s="125" t="s">
        <v>683</v>
      </c>
      <c r="AF440" s="125" t="s">
        <v>683</v>
      </c>
      <c r="AG440" s="125" t="s">
        <v>683</v>
      </c>
      <c r="AH440" s="125" t="s">
        <v>683</v>
      </c>
      <c r="AI440" s="125" t="s">
        <v>683</v>
      </c>
      <c r="AJ440" s="125"/>
      <c r="AK440" s="125" t="s">
        <v>683</v>
      </c>
      <c r="AL440" s="125" t="s">
        <v>683</v>
      </c>
      <c r="AM440" s="125" t="s">
        <v>683</v>
      </c>
      <c r="AN440" s="125"/>
      <c r="AO440" s="125" t="s">
        <v>683</v>
      </c>
    </row>
    <row r="441" spans="1:41" ht="18.75" hidden="1" outlineLevel="2">
      <c r="A441" s="155">
        <v>604280</v>
      </c>
      <c r="B441" s="11">
        <f t="shared" si="2162"/>
        <v>630402570</v>
      </c>
      <c r="C441" s="11">
        <v>402570</v>
      </c>
      <c r="D441" s="140"/>
      <c r="E441" s="55" t="s">
        <v>110</v>
      </c>
      <c r="F441" s="78" t="s">
        <v>613</v>
      </c>
      <c r="G441" s="107" t="s">
        <v>587</v>
      </c>
      <c r="H441" s="50">
        <f>IFERROR(IF(G440,H440/G440*100,0),0)</f>
        <v>0</v>
      </c>
      <c r="I441" s="50">
        <f t="shared" ref="I441" si="2653">IFERROR(IF(H440,I440/H440*100,0),0)</f>
        <v>0</v>
      </c>
      <c r="J441" s="50">
        <f t="shared" ref="J441" si="2654">IFERROR(IF(I440,J440/I440*100,0),0)</f>
        <v>0</v>
      </c>
      <c r="K441" s="50">
        <f t="shared" ref="K441" si="2655">IFERROR(IF(J440,K440/J440*100,0),0)</f>
        <v>0</v>
      </c>
      <c r="L441" s="50">
        <f t="shared" ref="L441" si="2656">IFERROR(IF(K440,L440/K440*100,0),0)</f>
        <v>0</v>
      </c>
      <c r="M441" s="50">
        <f t="shared" ref="M441" si="2657">IFERROR(IF(L440,M440/L440*100,0),0)</f>
        <v>0</v>
      </c>
      <c r="N441" s="107" t="s">
        <v>587</v>
      </c>
      <c r="O441" s="50">
        <f>IFERROR(IF(N440,O440/N440*100,0),0)</f>
        <v>0</v>
      </c>
      <c r="P441" s="50">
        <f t="shared" ref="P441" si="2658">IFERROR(IF(O440,P440/O440*100,0),0)</f>
        <v>0</v>
      </c>
      <c r="Q441" s="50">
        <f t="shared" ref="Q441:S441" si="2659">IFERROR(IF(P440,Q440/P440*100,0),0)</f>
        <v>0</v>
      </c>
      <c r="R441" s="192" t="str">
        <f t="shared" si="2172"/>
        <v/>
      </c>
      <c r="S441" s="50">
        <f t="shared" si="2659"/>
        <v>0</v>
      </c>
      <c r="T441" s="215"/>
      <c r="U441" s="169"/>
      <c r="AA441" s="177" t="s">
        <v>110</v>
      </c>
      <c r="AD441" s="107" t="s">
        <v>683</v>
      </c>
      <c r="AE441" s="50" t="s">
        <v>683</v>
      </c>
      <c r="AF441" s="50" t="s">
        <v>683</v>
      </c>
      <c r="AG441" s="50" t="s">
        <v>683</v>
      </c>
      <c r="AH441" s="50" t="s">
        <v>683</v>
      </c>
      <c r="AI441" s="50" t="s">
        <v>683</v>
      </c>
      <c r="AJ441" s="50"/>
      <c r="AK441" s="107" t="s">
        <v>683</v>
      </c>
      <c r="AL441" s="50" t="s">
        <v>683</v>
      </c>
      <c r="AM441" s="50" t="s">
        <v>683</v>
      </c>
      <c r="AN441" s="50"/>
      <c r="AO441" s="192" t="s">
        <v>683</v>
      </c>
    </row>
    <row r="442" spans="1:41" ht="18.75" hidden="1" outlineLevel="2">
      <c r="A442" s="155">
        <v>604290</v>
      </c>
      <c r="B442" s="11">
        <f t="shared" si="2162"/>
        <v>630402580</v>
      </c>
      <c r="C442" s="11">
        <v>402580</v>
      </c>
      <c r="D442" s="140"/>
      <c r="E442" s="125" t="str">
        <f>IF(AA442="","Бюджетообразующее предприятие 129",AA442)</f>
        <v>Бюджетообразующее предприятие 129</v>
      </c>
      <c r="F442" s="157" t="s">
        <v>109</v>
      </c>
      <c r="G442" s="125" t="str">
        <f t="shared" ref="G442" si="2660">IF(AD442="","",AD442)</f>
        <v/>
      </c>
      <c r="H442" s="125" t="str">
        <f t="shared" ref="H442" si="2661">IF(AE442="","",AE442)</f>
        <v/>
      </c>
      <c r="I442" s="125" t="str">
        <f t="shared" ref="I442" si="2662">IF(AF442="","",AF442)</f>
        <v/>
      </c>
      <c r="J442" s="125" t="str">
        <f t="shared" ref="J442" si="2663">IF(AG442="","",AG442)</f>
        <v/>
      </c>
      <c r="K442" s="125" t="str">
        <f t="shared" ref="K442" si="2664">IF(AH442="","",AH442)</f>
        <v/>
      </c>
      <c r="L442" s="125" t="str">
        <f t="shared" ref="L442" si="2665">IF(AI442="","",AI442)</f>
        <v/>
      </c>
      <c r="M442" s="125"/>
      <c r="N442" s="125" t="str">
        <f t="shared" ref="N442" si="2666">IF(AK442="","",AK442)</f>
        <v/>
      </c>
      <c r="O442" s="125" t="str">
        <f t="shared" ref="O442" si="2667">IF(AL442="","",AL442)</f>
        <v/>
      </c>
      <c r="P442" s="125" t="str">
        <f t="shared" ref="P442" si="2668">IF(AM442="","",AM442)</f>
        <v/>
      </c>
      <c r="Q442" s="125"/>
      <c r="R442" s="125" t="str">
        <f t="shared" si="2172"/>
        <v/>
      </c>
      <c r="S442" s="125"/>
      <c r="T442" s="211"/>
      <c r="U442" s="169"/>
      <c r="AA442" s="177" t="s">
        <v>785</v>
      </c>
      <c r="AD442" s="125" t="s">
        <v>683</v>
      </c>
      <c r="AE442" s="125" t="s">
        <v>683</v>
      </c>
      <c r="AF442" s="125" t="s">
        <v>683</v>
      </c>
      <c r="AG442" s="125" t="s">
        <v>683</v>
      </c>
      <c r="AH442" s="125" t="s">
        <v>683</v>
      </c>
      <c r="AI442" s="125" t="s">
        <v>683</v>
      </c>
      <c r="AJ442" s="125"/>
      <c r="AK442" s="125" t="s">
        <v>683</v>
      </c>
      <c r="AL442" s="125" t="s">
        <v>683</v>
      </c>
      <c r="AM442" s="125" t="s">
        <v>683</v>
      </c>
      <c r="AN442" s="125"/>
      <c r="AO442" s="125" t="s">
        <v>683</v>
      </c>
    </row>
    <row r="443" spans="1:41" ht="18.75" hidden="1" outlineLevel="2">
      <c r="A443" s="155">
        <v>604300</v>
      </c>
      <c r="B443" s="11">
        <f t="shared" si="2162"/>
        <v>630402590</v>
      </c>
      <c r="C443" s="11">
        <v>402590</v>
      </c>
      <c r="D443" s="140"/>
      <c r="E443" s="55" t="s">
        <v>110</v>
      </c>
      <c r="F443" s="78" t="s">
        <v>613</v>
      </c>
      <c r="G443" s="107" t="s">
        <v>587</v>
      </c>
      <c r="H443" s="50">
        <f>IFERROR(IF(G442,H442/G442*100,0),0)</f>
        <v>0</v>
      </c>
      <c r="I443" s="50">
        <f t="shared" ref="I443" si="2669">IFERROR(IF(H442,I442/H442*100,0),0)</f>
        <v>0</v>
      </c>
      <c r="J443" s="50">
        <f t="shared" ref="J443" si="2670">IFERROR(IF(I442,J442/I442*100,0),0)</f>
        <v>0</v>
      </c>
      <c r="K443" s="50">
        <f t="shared" ref="K443" si="2671">IFERROR(IF(J442,K442/J442*100,0),0)</f>
        <v>0</v>
      </c>
      <c r="L443" s="50">
        <f t="shared" ref="L443" si="2672">IFERROR(IF(K442,L442/K442*100,0),0)</f>
        <v>0</v>
      </c>
      <c r="M443" s="50">
        <f t="shared" ref="M443" si="2673">IFERROR(IF(L442,M442/L442*100,0),0)</f>
        <v>0</v>
      </c>
      <c r="N443" s="107" t="s">
        <v>587</v>
      </c>
      <c r="O443" s="50">
        <f>IFERROR(IF(N442,O442/N442*100,0),0)</f>
        <v>0</v>
      </c>
      <c r="P443" s="50">
        <f t="shared" ref="P443" si="2674">IFERROR(IF(O442,P442/O442*100,0),0)</f>
        <v>0</v>
      </c>
      <c r="Q443" s="50">
        <f t="shared" ref="Q443:S443" si="2675">IFERROR(IF(P442,Q442/P442*100,0),0)</f>
        <v>0</v>
      </c>
      <c r="R443" s="192" t="str">
        <f t="shared" si="2172"/>
        <v/>
      </c>
      <c r="S443" s="50">
        <f t="shared" si="2675"/>
        <v>0</v>
      </c>
      <c r="T443" s="215"/>
      <c r="U443" s="169"/>
      <c r="AA443" s="177" t="s">
        <v>110</v>
      </c>
      <c r="AD443" s="107" t="s">
        <v>683</v>
      </c>
      <c r="AE443" s="50" t="s">
        <v>683</v>
      </c>
      <c r="AF443" s="50" t="s">
        <v>683</v>
      </c>
      <c r="AG443" s="50" t="s">
        <v>683</v>
      </c>
      <c r="AH443" s="50" t="s">
        <v>683</v>
      </c>
      <c r="AI443" s="50" t="s">
        <v>683</v>
      </c>
      <c r="AJ443" s="50"/>
      <c r="AK443" s="107" t="s">
        <v>683</v>
      </c>
      <c r="AL443" s="50" t="s">
        <v>683</v>
      </c>
      <c r="AM443" s="50" t="s">
        <v>683</v>
      </c>
      <c r="AN443" s="50"/>
      <c r="AO443" s="192" t="s">
        <v>683</v>
      </c>
    </row>
    <row r="444" spans="1:41" ht="18.75" hidden="1" outlineLevel="2">
      <c r="A444" s="155">
        <v>604310</v>
      </c>
      <c r="B444" s="11">
        <f t="shared" ref="B444:B485" si="2676">VALUE(CONCATENATE($A$2,$C$4,C444))</f>
        <v>630402600</v>
      </c>
      <c r="C444" s="11">
        <v>402600</v>
      </c>
      <c r="D444" s="140"/>
      <c r="E444" s="125" t="str">
        <f>IF(AA444="","Бюджетообразующее предприятие 130",AA444)</f>
        <v>Бюджетообразующее предприятие 130</v>
      </c>
      <c r="F444" s="157" t="s">
        <v>109</v>
      </c>
      <c r="G444" s="125" t="str">
        <f t="shared" ref="G444" si="2677">IF(AD444="","",AD444)</f>
        <v/>
      </c>
      <c r="H444" s="125" t="str">
        <f t="shared" ref="H444" si="2678">IF(AE444="","",AE444)</f>
        <v/>
      </c>
      <c r="I444" s="125" t="str">
        <f t="shared" ref="I444" si="2679">IF(AF444="","",AF444)</f>
        <v/>
      </c>
      <c r="J444" s="125" t="str">
        <f t="shared" ref="J444" si="2680">IF(AG444="","",AG444)</f>
        <v/>
      </c>
      <c r="K444" s="125" t="str">
        <f t="shared" ref="K444" si="2681">IF(AH444="","",AH444)</f>
        <v/>
      </c>
      <c r="L444" s="125" t="str">
        <f t="shared" ref="L444" si="2682">IF(AI444="","",AI444)</f>
        <v/>
      </c>
      <c r="M444" s="125"/>
      <c r="N444" s="125" t="str">
        <f t="shared" ref="N444" si="2683">IF(AK444="","",AK444)</f>
        <v/>
      </c>
      <c r="O444" s="125" t="str">
        <f t="shared" ref="O444" si="2684">IF(AL444="","",AL444)</f>
        <v/>
      </c>
      <c r="P444" s="125" t="str">
        <f t="shared" ref="P444" si="2685">IF(AM444="","",AM444)</f>
        <v/>
      </c>
      <c r="Q444" s="125"/>
      <c r="R444" s="125" t="str">
        <f t="shared" ref="R444:R510" si="2686">IF(AO444="","",AO444)</f>
        <v/>
      </c>
      <c r="S444" s="125"/>
      <c r="T444" s="211"/>
      <c r="U444" s="169"/>
      <c r="AA444" s="177" t="s">
        <v>786</v>
      </c>
      <c r="AD444" s="125" t="s">
        <v>683</v>
      </c>
      <c r="AE444" s="125" t="s">
        <v>683</v>
      </c>
      <c r="AF444" s="125" t="s">
        <v>683</v>
      </c>
      <c r="AG444" s="125" t="s">
        <v>683</v>
      </c>
      <c r="AH444" s="125" t="s">
        <v>683</v>
      </c>
      <c r="AI444" s="125" t="s">
        <v>683</v>
      </c>
      <c r="AJ444" s="125"/>
      <c r="AK444" s="125" t="s">
        <v>683</v>
      </c>
      <c r="AL444" s="125" t="s">
        <v>683</v>
      </c>
      <c r="AM444" s="125" t="s">
        <v>683</v>
      </c>
      <c r="AN444" s="125"/>
      <c r="AO444" s="125" t="s">
        <v>683</v>
      </c>
    </row>
    <row r="445" spans="1:41" ht="18.75" hidden="1" outlineLevel="2">
      <c r="A445" s="155">
        <v>604320</v>
      </c>
      <c r="B445" s="11">
        <f t="shared" si="2676"/>
        <v>630402610</v>
      </c>
      <c r="C445" s="11">
        <v>402610</v>
      </c>
      <c r="D445" s="140"/>
      <c r="E445" s="55" t="s">
        <v>110</v>
      </c>
      <c r="F445" s="78" t="s">
        <v>613</v>
      </c>
      <c r="G445" s="107" t="s">
        <v>587</v>
      </c>
      <c r="H445" s="50">
        <f>IFERROR(IF(G444,H444/G444*100,0),0)</f>
        <v>0</v>
      </c>
      <c r="I445" s="50">
        <f t="shared" ref="I445" si="2687">IFERROR(IF(H444,I444/H444*100,0),0)</f>
        <v>0</v>
      </c>
      <c r="J445" s="50">
        <f t="shared" ref="J445" si="2688">IFERROR(IF(I444,J444/I444*100,0),0)</f>
        <v>0</v>
      </c>
      <c r="K445" s="50">
        <f t="shared" ref="K445" si="2689">IFERROR(IF(J444,K444/J444*100,0),0)</f>
        <v>0</v>
      </c>
      <c r="L445" s="50">
        <f t="shared" ref="L445" si="2690">IFERROR(IF(K444,L444/K444*100,0),0)</f>
        <v>0</v>
      </c>
      <c r="M445" s="50">
        <f t="shared" ref="M445" si="2691">IFERROR(IF(L444,M444/L444*100,0),0)</f>
        <v>0</v>
      </c>
      <c r="N445" s="107" t="s">
        <v>587</v>
      </c>
      <c r="O445" s="50">
        <f>IFERROR(IF(N444,O444/N444*100,0),0)</f>
        <v>0</v>
      </c>
      <c r="P445" s="50">
        <f t="shared" ref="P445" si="2692">IFERROR(IF(O444,P444/O444*100,0),0)</f>
        <v>0</v>
      </c>
      <c r="Q445" s="50">
        <f t="shared" ref="Q445:S445" si="2693">IFERROR(IF(P444,Q444/P444*100,0),0)</f>
        <v>0</v>
      </c>
      <c r="R445" s="192" t="str">
        <f t="shared" si="2686"/>
        <v/>
      </c>
      <c r="S445" s="50">
        <f t="shared" si="2693"/>
        <v>0</v>
      </c>
      <c r="T445" s="215"/>
      <c r="U445" s="169"/>
      <c r="AA445" s="177" t="s">
        <v>110</v>
      </c>
      <c r="AD445" s="107" t="s">
        <v>683</v>
      </c>
      <c r="AE445" s="50" t="s">
        <v>683</v>
      </c>
      <c r="AF445" s="50" t="s">
        <v>683</v>
      </c>
      <c r="AG445" s="50" t="s">
        <v>683</v>
      </c>
      <c r="AH445" s="50" t="s">
        <v>683</v>
      </c>
      <c r="AI445" s="50" t="s">
        <v>683</v>
      </c>
      <c r="AJ445" s="50"/>
      <c r="AK445" s="107" t="s">
        <v>683</v>
      </c>
      <c r="AL445" s="50" t="s">
        <v>683</v>
      </c>
      <c r="AM445" s="50" t="s">
        <v>683</v>
      </c>
      <c r="AN445" s="50"/>
      <c r="AO445" s="192" t="s">
        <v>683</v>
      </c>
    </row>
    <row r="446" spans="1:41" ht="18.75" hidden="1" outlineLevel="2">
      <c r="A446" s="155">
        <v>604330</v>
      </c>
      <c r="B446" s="11">
        <f t="shared" si="2676"/>
        <v>630402620</v>
      </c>
      <c r="C446" s="11">
        <v>402620</v>
      </c>
      <c r="D446" s="140"/>
      <c r="E446" s="125" t="str">
        <f>IF(AA446="","Бюджетообразующее предприятие 131",AA446)</f>
        <v>Бюджетообразующее предприятие 131</v>
      </c>
      <c r="F446" s="181" t="s">
        <v>109</v>
      </c>
      <c r="G446" s="125" t="str">
        <f t="shared" ref="G446" si="2694">IF(AD446="","",AD446)</f>
        <v/>
      </c>
      <c r="H446" s="125" t="str">
        <f t="shared" ref="H446" si="2695">IF(AE446="","",AE446)</f>
        <v/>
      </c>
      <c r="I446" s="125" t="str">
        <f t="shared" ref="I446" si="2696">IF(AF446="","",AF446)</f>
        <v/>
      </c>
      <c r="J446" s="125" t="str">
        <f t="shared" ref="J446" si="2697">IF(AG446="","",AG446)</f>
        <v/>
      </c>
      <c r="K446" s="125" t="str">
        <f t="shared" ref="K446" si="2698">IF(AH446="","",AH446)</f>
        <v/>
      </c>
      <c r="L446" s="125" t="str">
        <f t="shared" ref="L446" si="2699">IF(AI446="","",AI446)</f>
        <v/>
      </c>
      <c r="M446" s="125"/>
      <c r="N446" s="125" t="str">
        <f t="shared" ref="N446" si="2700">IF(AK446="","",AK446)</f>
        <v/>
      </c>
      <c r="O446" s="125" t="str">
        <f t="shared" ref="O446" si="2701">IF(AL446="","",AL446)</f>
        <v/>
      </c>
      <c r="P446" s="125" t="str">
        <f t="shared" ref="P446" si="2702">IF(AM446="","",AM446)</f>
        <v/>
      </c>
      <c r="Q446" s="125"/>
      <c r="R446" s="125" t="str">
        <f t="shared" si="2686"/>
        <v/>
      </c>
      <c r="S446" s="125"/>
      <c r="T446" s="211"/>
      <c r="U446" s="169"/>
      <c r="AA446" s="177" t="s">
        <v>787</v>
      </c>
      <c r="AD446" s="125" t="s">
        <v>683</v>
      </c>
      <c r="AE446" s="125" t="s">
        <v>683</v>
      </c>
      <c r="AF446" s="125" t="s">
        <v>683</v>
      </c>
      <c r="AG446" s="125" t="s">
        <v>683</v>
      </c>
      <c r="AH446" s="125" t="s">
        <v>683</v>
      </c>
      <c r="AI446" s="125" t="s">
        <v>683</v>
      </c>
      <c r="AJ446" s="125"/>
      <c r="AK446" s="125" t="s">
        <v>683</v>
      </c>
      <c r="AL446" s="125" t="s">
        <v>683</v>
      </c>
      <c r="AM446" s="125" t="s">
        <v>683</v>
      </c>
      <c r="AN446" s="125"/>
      <c r="AO446" s="125" t="s">
        <v>683</v>
      </c>
    </row>
    <row r="447" spans="1:41" ht="18.75" hidden="1" outlineLevel="2">
      <c r="A447" s="155">
        <v>604340</v>
      </c>
      <c r="B447" s="11">
        <f t="shared" si="2676"/>
        <v>630402630</v>
      </c>
      <c r="C447" s="11">
        <v>402630</v>
      </c>
      <c r="D447" s="140"/>
      <c r="E447" s="55" t="s">
        <v>110</v>
      </c>
      <c r="F447" s="78" t="s">
        <v>613</v>
      </c>
      <c r="G447" s="107" t="s">
        <v>587</v>
      </c>
      <c r="H447" s="50">
        <f>IFERROR(IF(G446,H446/G446*100,0),0)</f>
        <v>0</v>
      </c>
      <c r="I447" s="50">
        <f t="shared" ref="I447" si="2703">IFERROR(IF(H446,I446/H446*100,0),0)</f>
        <v>0</v>
      </c>
      <c r="J447" s="50">
        <f t="shared" ref="J447" si="2704">IFERROR(IF(I446,J446/I446*100,0),0)</f>
        <v>0</v>
      </c>
      <c r="K447" s="50">
        <f t="shared" ref="K447" si="2705">IFERROR(IF(J446,K446/J446*100,0),0)</f>
        <v>0</v>
      </c>
      <c r="L447" s="50">
        <f t="shared" ref="L447" si="2706">IFERROR(IF(K446,L446/K446*100,0),0)</f>
        <v>0</v>
      </c>
      <c r="M447" s="50">
        <f t="shared" ref="M447" si="2707">IFERROR(IF(L446,M446/L446*100,0),0)</f>
        <v>0</v>
      </c>
      <c r="N447" s="107" t="s">
        <v>587</v>
      </c>
      <c r="O447" s="50">
        <f>IFERROR(IF(N446,O446/N446*100,0),0)</f>
        <v>0</v>
      </c>
      <c r="P447" s="50">
        <f t="shared" ref="P447" si="2708">IFERROR(IF(O446,P446/O446*100,0),0)</f>
        <v>0</v>
      </c>
      <c r="Q447" s="50">
        <f t="shared" ref="Q447:S447" si="2709">IFERROR(IF(P446,Q446/P446*100,0),0)</f>
        <v>0</v>
      </c>
      <c r="R447" s="192" t="str">
        <f t="shared" si="2686"/>
        <v/>
      </c>
      <c r="S447" s="50">
        <f t="shared" si="2709"/>
        <v>0</v>
      </c>
      <c r="T447" s="215"/>
      <c r="U447" s="169"/>
      <c r="AA447" s="177" t="s">
        <v>110</v>
      </c>
      <c r="AD447" s="107" t="s">
        <v>683</v>
      </c>
      <c r="AE447" s="50" t="s">
        <v>683</v>
      </c>
      <c r="AF447" s="50" t="s">
        <v>683</v>
      </c>
      <c r="AG447" s="50" t="s">
        <v>683</v>
      </c>
      <c r="AH447" s="50" t="s">
        <v>683</v>
      </c>
      <c r="AI447" s="50" t="s">
        <v>683</v>
      </c>
      <c r="AJ447" s="50"/>
      <c r="AK447" s="107" t="s">
        <v>683</v>
      </c>
      <c r="AL447" s="50" t="s">
        <v>683</v>
      </c>
      <c r="AM447" s="50" t="s">
        <v>683</v>
      </c>
      <c r="AN447" s="50"/>
      <c r="AO447" s="192" t="s">
        <v>683</v>
      </c>
    </row>
    <row r="448" spans="1:41" ht="18.75" hidden="1" outlineLevel="2">
      <c r="A448" s="155">
        <v>604350</v>
      </c>
      <c r="B448" s="11">
        <f t="shared" si="2676"/>
        <v>630402640</v>
      </c>
      <c r="C448" s="11">
        <v>402640</v>
      </c>
      <c r="D448" s="140"/>
      <c r="E448" s="125" t="str">
        <f>IF(AA448="","Бюджетообразующее предприятие 132",AA448)</f>
        <v>Бюджетообразующее предприятие 132</v>
      </c>
      <c r="F448" s="157" t="s">
        <v>109</v>
      </c>
      <c r="G448" s="125" t="str">
        <f t="shared" ref="G448" si="2710">IF(AD448="","",AD448)</f>
        <v/>
      </c>
      <c r="H448" s="125" t="str">
        <f t="shared" ref="H448" si="2711">IF(AE448="","",AE448)</f>
        <v/>
      </c>
      <c r="I448" s="125" t="str">
        <f t="shared" ref="I448" si="2712">IF(AF448="","",AF448)</f>
        <v/>
      </c>
      <c r="J448" s="125" t="str">
        <f t="shared" ref="J448" si="2713">IF(AG448="","",AG448)</f>
        <v/>
      </c>
      <c r="K448" s="125" t="str">
        <f t="shared" ref="K448" si="2714">IF(AH448="","",AH448)</f>
        <v/>
      </c>
      <c r="L448" s="125" t="str">
        <f t="shared" ref="L448" si="2715">IF(AI448="","",AI448)</f>
        <v/>
      </c>
      <c r="M448" s="125"/>
      <c r="N448" s="125" t="str">
        <f t="shared" ref="N448" si="2716">IF(AK448="","",AK448)</f>
        <v/>
      </c>
      <c r="O448" s="125" t="str">
        <f t="shared" ref="O448" si="2717">IF(AL448="","",AL448)</f>
        <v/>
      </c>
      <c r="P448" s="125" t="str">
        <f t="shared" ref="P448" si="2718">IF(AM448="","",AM448)</f>
        <v/>
      </c>
      <c r="Q448" s="125"/>
      <c r="R448" s="125" t="str">
        <f t="shared" si="2686"/>
        <v/>
      </c>
      <c r="S448" s="125"/>
      <c r="T448" s="211"/>
      <c r="U448" s="169"/>
      <c r="AA448" s="177" t="s">
        <v>788</v>
      </c>
      <c r="AD448" s="125" t="s">
        <v>683</v>
      </c>
      <c r="AE448" s="125" t="s">
        <v>683</v>
      </c>
      <c r="AF448" s="125" t="s">
        <v>683</v>
      </c>
      <c r="AG448" s="125" t="s">
        <v>683</v>
      </c>
      <c r="AH448" s="125" t="s">
        <v>683</v>
      </c>
      <c r="AI448" s="125" t="s">
        <v>683</v>
      </c>
      <c r="AJ448" s="125"/>
      <c r="AK448" s="125" t="s">
        <v>683</v>
      </c>
      <c r="AL448" s="125" t="s">
        <v>683</v>
      </c>
      <c r="AM448" s="125" t="s">
        <v>683</v>
      </c>
      <c r="AN448" s="125"/>
      <c r="AO448" s="125" t="s">
        <v>683</v>
      </c>
    </row>
    <row r="449" spans="1:41" ht="18.75" hidden="1" outlineLevel="2">
      <c r="A449" s="155">
        <v>604360</v>
      </c>
      <c r="B449" s="11">
        <f t="shared" si="2676"/>
        <v>630402650</v>
      </c>
      <c r="C449" s="11">
        <v>402650</v>
      </c>
      <c r="D449" s="140"/>
      <c r="E449" s="55" t="s">
        <v>110</v>
      </c>
      <c r="F449" s="78" t="s">
        <v>613</v>
      </c>
      <c r="G449" s="107" t="s">
        <v>587</v>
      </c>
      <c r="H449" s="50">
        <f>IFERROR(IF(G448,H448/G448*100,0),0)</f>
        <v>0</v>
      </c>
      <c r="I449" s="50">
        <f t="shared" ref="I449" si="2719">IFERROR(IF(H448,I448/H448*100,0),0)</f>
        <v>0</v>
      </c>
      <c r="J449" s="50">
        <f t="shared" ref="J449" si="2720">IFERROR(IF(I448,J448/I448*100,0),0)</f>
        <v>0</v>
      </c>
      <c r="K449" s="50">
        <f t="shared" ref="K449" si="2721">IFERROR(IF(J448,K448/J448*100,0),0)</f>
        <v>0</v>
      </c>
      <c r="L449" s="50">
        <f t="shared" ref="L449" si="2722">IFERROR(IF(K448,L448/K448*100,0),0)</f>
        <v>0</v>
      </c>
      <c r="M449" s="50">
        <f t="shared" ref="M449" si="2723">IFERROR(IF(L448,M448/L448*100,0),0)</f>
        <v>0</v>
      </c>
      <c r="N449" s="107" t="s">
        <v>587</v>
      </c>
      <c r="O449" s="50">
        <f>IFERROR(IF(N448,O448/N448*100,0),0)</f>
        <v>0</v>
      </c>
      <c r="P449" s="50">
        <f t="shared" ref="P449" si="2724">IFERROR(IF(O448,P448/O448*100,0),0)</f>
        <v>0</v>
      </c>
      <c r="Q449" s="50">
        <f t="shared" ref="Q449:S449" si="2725">IFERROR(IF(P448,Q448/P448*100,0),0)</f>
        <v>0</v>
      </c>
      <c r="R449" s="192" t="str">
        <f t="shared" si="2686"/>
        <v/>
      </c>
      <c r="S449" s="50">
        <f t="shared" si="2725"/>
        <v>0</v>
      </c>
      <c r="T449" s="215"/>
      <c r="U449" s="169"/>
      <c r="AA449" s="177" t="s">
        <v>110</v>
      </c>
      <c r="AD449" s="107" t="s">
        <v>683</v>
      </c>
      <c r="AE449" s="50" t="s">
        <v>683</v>
      </c>
      <c r="AF449" s="50" t="s">
        <v>683</v>
      </c>
      <c r="AG449" s="50" t="s">
        <v>683</v>
      </c>
      <c r="AH449" s="50" t="s">
        <v>683</v>
      </c>
      <c r="AI449" s="50" t="s">
        <v>683</v>
      </c>
      <c r="AJ449" s="50"/>
      <c r="AK449" s="107" t="s">
        <v>683</v>
      </c>
      <c r="AL449" s="50" t="s">
        <v>683</v>
      </c>
      <c r="AM449" s="50" t="s">
        <v>683</v>
      </c>
      <c r="AN449" s="50"/>
      <c r="AO449" s="192" t="s">
        <v>683</v>
      </c>
    </row>
    <row r="450" spans="1:41" ht="18.75" hidden="1" outlineLevel="2">
      <c r="A450" s="155">
        <v>604370</v>
      </c>
      <c r="B450" s="11">
        <f t="shared" si="2676"/>
        <v>630402660</v>
      </c>
      <c r="C450" s="11">
        <v>402660</v>
      </c>
      <c r="D450" s="140"/>
      <c r="E450" s="125" t="str">
        <f>IF(AA450="","Бюджетообразующее предприятие 133",AA450)</f>
        <v>Бюджетообразующее предприятие 133</v>
      </c>
      <c r="F450" s="157" t="s">
        <v>109</v>
      </c>
      <c r="G450" s="125" t="str">
        <f t="shared" ref="G450" si="2726">IF(AD450="","",AD450)</f>
        <v/>
      </c>
      <c r="H450" s="125" t="str">
        <f t="shared" ref="H450" si="2727">IF(AE450="","",AE450)</f>
        <v/>
      </c>
      <c r="I450" s="125" t="str">
        <f t="shared" ref="I450" si="2728">IF(AF450="","",AF450)</f>
        <v/>
      </c>
      <c r="J450" s="125" t="str">
        <f t="shared" ref="J450" si="2729">IF(AG450="","",AG450)</f>
        <v/>
      </c>
      <c r="K450" s="125" t="str">
        <f t="shared" ref="K450" si="2730">IF(AH450="","",AH450)</f>
        <v/>
      </c>
      <c r="L450" s="125" t="str">
        <f t="shared" ref="L450" si="2731">IF(AI450="","",AI450)</f>
        <v/>
      </c>
      <c r="M450" s="125"/>
      <c r="N450" s="125" t="str">
        <f t="shared" ref="N450" si="2732">IF(AK450="","",AK450)</f>
        <v/>
      </c>
      <c r="O450" s="125" t="str">
        <f t="shared" ref="O450" si="2733">IF(AL450="","",AL450)</f>
        <v/>
      </c>
      <c r="P450" s="125" t="str">
        <f t="shared" ref="P450" si="2734">IF(AM450="","",AM450)</f>
        <v/>
      </c>
      <c r="Q450" s="125"/>
      <c r="R450" s="125" t="str">
        <f t="shared" si="2686"/>
        <v/>
      </c>
      <c r="S450" s="125"/>
      <c r="T450" s="211"/>
      <c r="U450" s="169"/>
      <c r="AA450" s="177" t="s">
        <v>789</v>
      </c>
      <c r="AD450" s="125" t="s">
        <v>683</v>
      </c>
      <c r="AE450" s="125" t="s">
        <v>683</v>
      </c>
      <c r="AF450" s="125" t="s">
        <v>683</v>
      </c>
      <c r="AG450" s="125" t="s">
        <v>683</v>
      </c>
      <c r="AH450" s="125" t="s">
        <v>683</v>
      </c>
      <c r="AI450" s="125" t="s">
        <v>683</v>
      </c>
      <c r="AJ450" s="125"/>
      <c r="AK450" s="125" t="s">
        <v>683</v>
      </c>
      <c r="AL450" s="125" t="s">
        <v>683</v>
      </c>
      <c r="AM450" s="125" t="s">
        <v>683</v>
      </c>
      <c r="AN450" s="125"/>
      <c r="AO450" s="125" t="s">
        <v>683</v>
      </c>
    </row>
    <row r="451" spans="1:41" ht="18.75" hidden="1" outlineLevel="2">
      <c r="A451" s="155">
        <v>604380</v>
      </c>
      <c r="B451" s="11">
        <f t="shared" si="2676"/>
        <v>630402670</v>
      </c>
      <c r="C451" s="11">
        <v>402670</v>
      </c>
      <c r="D451" s="140"/>
      <c r="E451" s="55" t="s">
        <v>110</v>
      </c>
      <c r="F451" s="78" t="s">
        <v>613</v>
      </c>
      <c r="G451" s="107" t="s">
        <v>587</v>
      </c>
      <c r="H451" s="50">
        <f>IFERROR(IF(G450,H450/G450*100,0),0)</f>
        <v>0</v>
      </c>
      <c r="I451" s="50">
        <f t="shared" ref="I451" si="2735">IFERROR(IF(H450,I450/H450*100,0),0)</f>
        <v>0</v>
      </c>
      <c r="J451" s="50">
        <f t="shared" ref="J451" si="2736">IFERROR(IF(I450,J450/I450*100,0),0)</f>
        <v>0</v>
      </c>
      <c r="K451" s="50">
        <f t="shared" ref="K451" si="2737">IFERROR(IF(J450,K450/J450*100,0),0)</f>
        <v>0</v>
      </c>
      <c r="L451" s="50">
        <f t="shared" ref="L451" si="2738">IFERROR(IF(K450,L450/K450*100,0),0)</f>
        <v>0</v>
      </c>
      <c r="M451" s="50">
        <f t="shared" ref="M451" si="2739">IFERROR(IF(L450,M450/L450*100,0),0)</f>
        <v>0</v>
      </c>
      <c r="N451" s="107" t="s">
        <v>587</v>
      </c>
      <c r="O451" s="50">
        <f>IFERROR(IF(N450,O450/N450*100,0),0)</f>
        <v>0</v>
      </c>
      <c r="P451" s="50">
        <f t="shared" ref="P451" si="2740">IFERROR(IF(O450,P450/O450*100,0),0)</f>
        <v>0</v>
      </c>
      <c r="Q451" s="50">
        <f t="shared" ref="Q451:S451" si="2741">IFERROR(IF(P450,Q450/P450*100,0),0)</f>
        <v>0</v>
      </c>
      <c r="R451" s="192" t="str">
        <f t="shared" si="2686"/>
        <v/>
      </c>
      <c r="S451" s="50">
        <f t="shared" si="2741"/>
        <v>0</v>
      </c>
      <c r="T451" s="215"/>
      <c r="U451" s="169"/>
      <c r="AA451" s="177" t="s">
        <v>110</v>
      </c>
      <c r="AD451" s="107" t="s">
        <v>683</v>
      </c>
      <c r="AE451" s="50" t="s">
        <v>683</v>
      </c>
      <c r="AF451" s="50" t="s">
        <v>683</v>
      </c>
      <c r="AG451" s="50" t="s">
        <v>683</v>
      </c>
      <c r="AH451" s="50" t="s">
        <v>683</v>
      </c>
      <c r="AI451" s="50" t="s">
        <v>683</v>
      </c>
      <c r="AJ451" s="50"/>
      <c r="AK451" s="107" t="s">
        <v>683</v>
      </c>
      <c r="AL451" s="50" t="s">
        <v>683</v>
      </c>
      <c r="AM451" s="50" t="s">
        <v>683</v>
      </c>
      <c r="AN451" s="50"/>
      <c r="AO451" s="192" t="s">
        <v>683</v>
      </c>
    </row>
    <row r="452" spans="1:41" ht="18.75" hidden="1" outlineLevel="2">
      <c r="A452" s="155">
        <v>604390</v>
      </c>
      <c r="B452" s="11">
        <f t="shared" si="2676"/>
        <v>630402680</v>
      </c>
      <c r="C452" s="11">
        <v>402680</v>
      </c>
      <c r="D452" s="140"/>
      <c r="E452" s="125" t="str">
        <f>IF(AA452="","Бюджетообразующее предприятие 134",AA452)</f>
        <v>Бюджетообразующее предприятие 134</v>
      </c>
      <c r="F452" s="157" t="s">
        <v>109</v>
      </c>
      <c r="G452" s="125" t="str">
        <f t="shared" ref="G452" si="2742">IF(AD452="","",AD452)</f>
        <v/>
      </c>
      <c r="H452" s="125" t="str">
        <f t="shared" ref="H452" si="2743">IF(AE452="","",AE452)</f>
        <v/>
      </c>
      <c r="I452" s="125" t="str">
        <f t="shared" ref="I452" si="2744">IF(AF452="","",AF452)</f>
        <v/>
      </c>
      <c r="J452" s="125" t="str">
        <f t="shared" ref="J452" si="2745">IF(AG452="","",AG452)</f>
        <v/>
      </c>
      <c r="K452" s="125" t="str">
        <f t="shared" ref="K452" si="2746">IF(AH452="","",AH452)</f>
        <v/>
      </c>
      <c r="L452" s="125" t="str">
        <f t="shared" ref="L452" si="2747">IF(AI452="","",AI452)</f>
        <v/>
      </c>
      <c r="M452" s="125"/>
      <c r="N452" s="125" t="str">
        <f t="shared" ref="N452" si="2748">IF(AK452="","",AK452)</f>
        <v/>
      </c>
      <c r="O452" s="125" t="str">
        <f t="shared" ref="O452" si="2749">IF(AL452="","",AL452)</f>
        <v/>
      </c>
      <c r="P452" s="125" t="str">
        <f t="shared" ref="P452" si="2750">IF(AM452="","",AM452)</f>
        <v/>
      </c>
      <c r="Q452" s="125"/>
      <c r="R452" s="125" t="str">
        <f t="shared" si="2686"/>
        <v/>
      </c>
      <c r="S452" s="125"/>
      <c r="T452" s="211"/>
      <c r="U452" s="169"/>
      <c r="AA452" s="177" t="s">
        <v>790</v>
      </c>
      <c r="AD452" s="125" t="s">
        <v>683</v>
      </c>
      <c r="AE452" s="125" t="s">
        <v>683</v>
      </c>
      <c r="AF452" s="125" t="s">
        <v>683</v>
      </c>
      <c r="AG452" s="125" t="s">
        <v>683</v>
      </c>
      <c r="AH452" s="125" t="s">
        <v>683</v>
      </c>
      <c r="AI452" s="125" t="s">
        <v>683</v>
      </c>
      <c r="AJ452" s="125"/>
      <c r="AK452" s="125" t="s">
        <v>683</v>
      </c>
      <c r="AL452" s="125" t="s">
        <v>683</v>
      </c>
      <c r="AM452" s="125" t="s">
        <v>683</v>
      </c>
      <c r="AN452" s="125"/>
      <c r="AO452" s="125" t="s">
        <v>683</v>
      </c>
    </row>
    <row r="453" spans="1:41" ht="18.75" hidden="1" outlineLevel="2">
      <c r="A453" s="155">
        <v>604400</v>
      </c>
      <c r="B453" s="11">
        <f t="shared" si="2676"/>
        <v>630402690</v>
      </c>
      <c r="C453" s="11">
        <v>402690</v>
      </c>
      <c r="D453" s="140"/>
      <c r="E453" s="55" t="s">
        <v>110</v>
      </c>
      <c r="F453" s="78" t="s">
        <v>613</v>
      </c>
      <c r="G453" s="107" t="s">
        <v>587</v>
      </c>
      <c r="H453" s="50">
        <f>IFERROR(IF(G452,H452/G452*100,0),0)</f>
        <v>0</v>
      </c>
      <c r="I453" s="50">
        <f t="shared" ref="I453" si="2751">IFERROR(IF(H452,I452/H452*100,0),0)</f>
        <v>0</v>
      </c>
      <c r="J453" s="50">
        <f t="shared" ref="J453" si="2752">IFERROR(IF(I452,J452/I452*100,0),0)</f>
        <v>0</v>
      </c>
      <c r="K453" s="50">
        <f t="shared" ref="K453" si="2753">IFERROR(IF(J452,K452/J452*100,0),0)</f>
        <v>0</v>
      </c>
      <c r="L453" s="50">
        <f t="shared" ref="L453" si="2754">IFERROR(IF(K452,L452/K452*100,0),0)</f>
        <v>0</v>
      </c>
      <c r="M453" s="50">
        <f t="shared" ref="M453" si="2755">IFERROR(IF(L452,M452/L452*100,0),0)</f>
        <v>0</v>
      </c>
      <c r="N453" s="107" t="s">
        <v>587</v>
      </c>
      <c r="O453" s="50">
        <f>IFERROR(IF(N452,O452/N452*100,0),0)</f>
        <v>0</v>
      </c>
      <c r="P453" s="50">
        <f t="shared" ref="P453" si="2756">IFERROR(IF(O452,P452/O452*100,0),0)</f>
        <v>0</v>
      </c>
      <c r="Q453" s="50">
        <f t="shared" ref="Q453:S453" si="2757">IFERROR(IF(P452,Q452/P452*100,0),0)</f>
        <v>0</v>
      </c>
      <c r="R453" s="192" t="str">
        <f t="shared" si="2686"/>
        <v/>
      </c>
      <c r="S453" s="50">
        <f t="shared" si="2757"/>
        <v>0</v>
      </c>
      <c r="T453" s="215"/>
      <c r="U453" s="169"/>
      <c r="AA453" s="177" t="s">
        <v>110</v>
      </c>
      <c r="AD453" s="107" t="s">
        <v>683</v>
      </c>
      <c r="AE453" s="50" t="s">
        <v>683</v>
      </c>
      <c r="AF453" s="50" t="s">
        <v>683</v>
      </c>
      <c r="AG453" s="50" t="s">
        <v>683</v>
      </c>
      <c r="AH453" s="50" t="s">
        <v>683</v>
      </c>
      <c r="AI453" s="50" t="s">
        <v>683</v>
      </c>
      <c r="AJ453" s="50"/>
      <c r="AK453" s="107" t="s">
        <v>683</v>
      </c>
      <c r="AL453" s="50" t="s">
        <v>683</v>
      </c>
      <c r="AM453" s="50" t="s">
        <v>683</v>
      </c>
      <c r="AN453" s="50"/>
      <c r="AO453" s="192" t="s">
        <v>683</v>
      </c>
    </row>
    <row r="454" spans="1:41" ht="18.75" hidden="1" outlineLevel="2">
      <c r="A454" s="155">
        <v>604410</v>
      </c>
      <c r="B454" s="11">
        <f t="shared" si="2676"/>
        <v>630402700</v>
      </c>
      <c r="C454" s="11">
        <v>402700</v>
      </c>
      <c r="D454" s="140"/>
      <c r="E454" s="125" t="str">
        <f>IF(AA454="","Бюджетообразующее предприятие 135",AA454)</f>
        <v>Бюджетообразующее предприятие 135</v>
      </c>
      <c r="F454" s="157" t="s">
        <v>109</v>
      </c>
      <c r="G454" s="125" t="str">
        <f t="shared" ref="G454" si="2758">IF(AD454="","",AD454)</f>
        <v/>
      </c>
      <c r="H454" s="125" t="str">
        <f t="shared" ref="H454" si="2759">IF(AE454="","",AE454)</f>
        <v/>
      </c>
      <c r="I454" s="125" t="str">
        <f t="shared" ref="I454" si="2760">IF(AF454="","",AF454)</f>
        <v/>
      </c>
      <c r="J454" s="125" t="str">
        <f t="shared" ref="J454" si="2761">IF(AG454="","",AG454)</f>
        <v/>
      </c>
      <c r="K454" s="125" t="str">
        <f t="shared" ref="K454" si="2762">IF(AH454="","",AH454)</f>
        <v/>
      </c>
      <c r="L454" s="125" t="str">
        <f t="shared" ref="L454" si="2763">IF(AI454="","",AI454)</f>
        <v/>
      </c>
      <c r="M454" s="125"/>
      <c r="N454" s="125" t="str">
        <f t="shared" ref="N454" si="2764">IF(AK454="","",AK454)</f>
        <v/>
      </c>
      <c r="O454" s="125" t="str">
        <f t="shared" ref="O454" si="2765">IF(AL454="","",AL454)</f>
        <v/>
      </c>
      <c r="P454" s="125" t="str">
        <f t="shared" ref="P454" si="2766">IF(AM454="","",AM454)</f>
        <v/>
      </c>
      <c r="Q454" s="125"/>
      <c r="R454" s="125" t="str">
        <f t="shared" si="2686"/>
        <v/>
      </c>
      <c r="S454" s="125"/>
      <c r="T454" s="211"/>
      <c r="U454" s="169"/>
      <c r="AA454" s="177" t="s">
        <v>791</v>
      </c>
      <c r="AD454" s="125" t="s">
        <v>683</v>
      </c>
      <c r="AE454" s="125" t="s">
        <v>683</v>
      </c>
      <c r="AF454" s="125" t="s">
        <v>683</v>
      </c>
      <c r="AG454" s="125" t="s">
        <v>683</v>
      </c>
      <c r="AH454" s="125" t="s">
        <v>683</v>
      </c>
      <c r="AI454" s="125" t="s">
        <v>683</v>
      </c>
      <c r="AJ454" s="125"/>
      <c r="AK454" s="125" t="s">
        <v>683</v>
      </c>
      <c r="AL454" s="125" t="s">
        <v>683</v>
      </c>
      <c r="AM454" s="125" t="s">
        <v>683</v>
      </c>
      <c r="AN454" s="125"/>
      <c r="AO454" s="125" t="s">
        <v>683</v>
      </c>
    </row>
    <row r="455" spans="1:41" ht="18.75" hidden="1" outlineLevel="2">
      <c r="A455" s="155">
        <v>604420</v>
      </c>
      <c r="B455" s="11">
        <f t="shared" si="2676"/>
        <v>630402710</v>
      </c>
      <c r="C455" s="11">
        <v>402710</v>
      </c>
      <c r="D455" s="140"/>
      <c r="E455" s="55" t="s">
        <v>110</v>
      </c>
      <c r="F455" s="78" t="s">
        <v>613</v>
      </c>
      <c r="G455" s="107" t="s">
        <v>587</v>
      </c>
      <c r="H455" s="50">
        <f>IFERROR(IF(G454,H454/G454*100,0),0)</f>
        <v>0</v>
      </c>
      <c r="I455" s="50">
        <f t="shared" ref="I455" si="2767">IFERROR(IF(H454,I454/H454*100,0),0)</f>
        <v>0</v>
      </c>
      <c r="J455" s="50">
        <f t="shared" ref="J455" si="2768">IFERROR(IF(I454,J454/I454*100,0),0)</f>
        <v>0</v>
      </c>
      <c r="K455" s="50">
        <f t="shared" ref="K455" si="2769">IFERROR(IF(J454,K454/J454*100,0),0)</f>
        <v>0</v>
      </c>
      <c r="L455" s="50">
        <f t="shared" ref="L455" si="2770">IFERROR(IF(K454,L454/K454*100,0),0)</f>
        <v>0</v>
      </c>
      <c r="M455" s="50">
        <f t="shared" ref="M455" si="2771">IFERROR(IF(L454,M454/L454*100,0),0)</f>
        <v>0</v>
      </c>
      <c r="N455" s="107" t="s">
        <v>587</v>
      </c>
      <c r="O455" s="50">
        <f>IFERROR(IF(N454,O454/N454*100,0),0)</f>
        <v>0</v>
      </c>
      <c r="P455" s="50">
        <f t="shared" ref="P455" si="2772">IFERROR(IF(O454,P454/O454*100,0),0)</f>
        <v>0</v>
      </c>
      <c r="Q455" s="50">
        <f t="shared" ref="Q455:S455" si="2773">IFERROR(IF(P454,Q454/P454*100,0),0)</f>
        <v>0</v>
      </c>
      <c r="R455" s="192" t="str">
        <f t="shared" si="2686"/>
        <v/>
      </c>
      <c r="S455" s="50">
        <f t="shared" si="2773"/>
        <v>0</v>
      </c>
      <c r="T455" s="215"/>
      <c r="U455" s="169"/>
      <c r="AA455" s="177" t="s">
        <v>110</v>
      </c>
      <c r="AD455" s="107" t="s">
        <v>683</v>
      </c>
      <c r="AE455" s="50" t="s">
        <v>683</v>
      </c>
      <c r="AF455" s="50" t="s">
        <v>683</v>
      </c>
      <c r="AG455" s="50" t="s">
        <v>683</v>
      </c>
      <c r="AH455" s="50" t="s">
        <v>683</v>
      </c>
      <c r="AI455" s="50" t="s">
        <v>683</v>
      </c>
      <c r="AJ455" s="50"/>
      <c r="AK455" s="107" t="s">
        <v>683</v>
      </c>
      <c r="AL455" s="50" t="s">
        <v>683</v>
      </c>
      <c r="AM455" s="50" t="s">
        <v>683</v>
      </c>
      <c r="AN455" s="50"/>
      <c r="AO455" s="192" t="s">
        <v>683</v>
      </c>
    </row>
    <row r="456" spans="1:41" ht="18.75" hidden="1" outlineLevel="2">
      <c r="A456" s="155">
        <v>604430</v>
      </c>
      <c r="B456" s="11">
        <f t="shared" si="2676"/>
        <v>630402720</v>
      </c>
      <c r="C456" s="11">
        <v>402720</v>
      </c>
      <c r="D456" s="140"/>
      <c r="E456" s="125" t="str">
        <f>IF(AA456="","Бюджетообразующее предприятие 136",AA456)</f>
        <v>Бюджетообразующее предприятие 136</v>
      </c>
      <c r="F456" s="157" t="s">
        <v>109</v>
      </c>
      <c r="G456" s="125" t="str">
        <f t="shared" ref="G456" si="2774">IF(AD456="","",AD456)</f>
        <v/>
      </c>
      <c r="H456" s="125" t="str">
        <f t="shared" ref="H456" si="2775">IF(AE456="","",AE456)</f>
        <v/>
      </c>
      <c r="I456" s="125" t="str">
        <f t="shared" ref="I456" si="2776">IF(AF456="","",AF456)</f>
        <v/>
      </c>
      <c r="J456" s="125" t="str">
        <f t="shared" ref="J456" si="2777">IF(AG456="","",AG456)</f>
        <v/>
      </c>
      <c r="K456" s="125" t="str">
        <f t="shared" ref="K456" si="2778">IF(AH456="","",AH456)</f>
        <v/>
      </c>
      <c r="L456" s="125" t="str">
        <f t="shared" ref="L456" si="2779">IF(AI456="","",AI456)</f>
        <v/>
      </c>
      <c r="M456" s="125"/>
      <c r="N456" s="125" t="str">
        <f t="shared" ref="N456" si="2780">IF(AK456="","",AK456)</f>
        <v/>
      </c>
      <c r="O456" s="125" t="str">
        <f t="shared" ref="O456" si="2781">IF(AL456="","",AL456)</f>
        <v/>
      </c>
      <c r="P456" s="125" t="str">
        <f t="shared" ref="P456" si="2782">IF(AM456="","",AM456)</f>
        <v/>
      </c>
      <c r="Q456" s="125"/>
      <c r="R456" s="125" t="str">
        <f t="shared" si="2686"/>
        <v/>
      </c>
      <c r="S456" s="125"/>
      <c r="T456" s="211"/>
      <c r="U456" s="169"/>
      <c r="AA456" s="177" t="s">
        <v>792</v>
      </c>
      <c r="AD456" s="125" t="s">
        <v>683</v>
      </c>
      <c r="AE456" s="125" t="s">
        <v>683</v>
      </c>
      <c r="AF456" s="125" t="s">
        <v>683</v>
      </c>
      <c r="AG456" s="125" t="s">
        <v>683</v>
      </c>
      <c r="AH456" s="125" t="s">
        <v>683</v>
      </c>
      <c r="AI456" s="125" t="s">
        <v>683</v>
      </c>
      <c r="AJ456" s="125"/>
      <c r="AK456" s="125" t="s">
        <v>683</v>
      </c>
      <c r="AL456" s="125" t="s">
        <v>683</v>
      </c>
      <c r="AM456" s="125" t="s">
        <v>683</v>
      </c>
      <c r="AN456" s="125"/>
      <c r="AO456" s="125" t="s">
        <v>683</v>
      </c>
    </row>
    <row r="457" spans="1:41" ht="18.75" hidden="1" outlineLevel="2">
      <c r="A457" s="155">
        <v>604440</v>
      </c>
      <c r="B457" s="11">
        <f t="shared" si="2676"/>
        <v>630402730</v>
      </c>
      <c r="C457" s="11">
        <v>402730</v>
      </c>
      <c r="D457" s="140"/>
      <c r="E457" s="55" t="s">
        <v>110</v>
      </c>
      <c r="F457" s="78" t="s">
        <v>613</v>
      </c>
      <c r="G457" s="107" t="s">
        <v>587</v>
      </c>
      <c r="H457" s="50">
        <f>IFERROR(IF(G456,H456/G456*100,0),0)</f>
        <v>0</v>
      </c>
      <c r="I457" s="50">
        <f t="shared" ref="I457" si="2783">IFERROR(IF(H456,I456/H456*100,0),0)</f>
        <v>0</v>
      </c>
      <c r="J457" s="50">
        <f t="shared" ref="J457" si="2784">IFERROR(IF(I456,J456/I456*100,0),0)</f>
        <v>0</v>
      </c>
      <c r="K457" s="50">
        <f t="shared" ref="K457" si="2785">IFERROR(IF(J456,K456/J456*100,0),0)</f>
        <v>0</v>
      </c>
      <c r="L457" s="50">
        <f t="shared" ref="L457" si="2786">IFERROR(IF(K456,L456/K456*100,0),0)</f>
        <v>0</v>
      </c>
      <c r="M457" s="50">
        <f t="shared" ref="M457" si="2787">IFERROR(IF(L456,M456/L456*100,0),0)</f>
        <v>0</v>
      </c>
      <c r="N457" s="107" t="s">
        <v>587</v>
      </c>
      <c r="O457" s="50">
        <f>IFERROR(IF(N456,O456/N456*100,0),0)</f>
        <v>0</v>
      </c>
      <c r="P457" s="50">
        <f t="shared" ref="P457" si="2788">IFERROR(IF(O456,P456/O456*100,0),0)</f>
        <v>0</v>
      </c>
      <c r="Q457" s="50">
        <f t="shared" ref="Q457:S457" si="2789">IFERROR(IF(P456,Q456/P456*100,0),0)</f>
        <v>0</v>
      </c>
      <c r="R457" s="192" t="str">
        <f t="shared" si="2686"/>
        <v/>
      </c>
      <c r="S457" s="50">
        <f t="shared" si="2789"/>
        <v>0</v>
      </c>
      <c r="T457" s="215"/>
      <c r="U457" s="169"/>
      <c r="AA457" s="177" t="s">
        <v>110</v>
      </c>
      <c r="AD457" s="107" t="s">
        <v>683</v>
      </c>
      <c r="AE457" s="50" t="s">
        <v>683</v>
      </c>
      <c r="AF457" s="50" t="s">
        <v>683</v>
      </c>
      <c r="AG457" s="50" t="s">
        <v>683</v>
      </c>
      <c r="AH457" s="50" t="s">
        <v>683</v>
      </c>
      <c r="AI457" s="50" t="s">
        <v>683</v>
      </c>
      <c r="AJ457" s="50"/>
      <c r="AK457" s="107" t="s">
        <v>683</v>
      </c>
      <c r="AL457" s="50" t="s">
        <v>683</v>
      </c>
      <c r="AM457" s="50" t="s">
        <v>683</v>
      </c>
      <c r="AN457" s="50"/>
      <c r="AO457" s="192" t="s">
        <v>683</v>
      </c>
    </row>
    <row r="458" spans="1:41" ht="18.75" hidden="1" outlineLevel="2">
      <c r="A458" s="155">
        <v>604450</v>
      </c>
      <c r="B458" s="11">
        <f t="shared" si="2676"/>
        <v>630402740</v>
      </c>
      <c r="C458" s="11">
        <v>402740</v>
      </c>
      <c r="D458" s="140"/>
      <c r="E458" s="125" t="str">
        <f>IF(AA458="","Бюджетообразующее предприятие 137",AA458)</f>
        <v>Бюджетообразующее предприятие 137</v>
      </c>
      <c r="F458" s="157" t="s">
        <v>109</v>
      </c>
      <c r="G458" s="125" t="str">
        <f t="shared" ref="G458" si="2790">IF(AD458="","",AD458)</f>
        <v/>
      </c>
      <c r="H458" s="125" t="str">
        <f t="shared" ref="H458" si="2791">IF(AE458="","",AE458)</f>
        <v/>
      </c>
      <c r="I458" s="125" t="str">
        <f t="shared" ref="I458" si="2792">IF(AF458="","",AF458)</f>
        <v/>
      </c>
      <c r="J458" s="125" t="str">
        <f t="shared" ref="J458" si="2793">IF(AG458="","",AG458)</f>
        <v/>
      </c>
      <c r="K458" s="125" t="str">
        <f t="shared" ref="K458" si="2794">IF(AH458="","",AH458)</f>
        <v/>
      </c>
      <c r="L458" s="125" t="str">
        <f t="shared" ref="L458" si="2795">IF(AI458="","",AI458)</f>
        <v/>
      </c>
      <c r="M458" s="125"/>
      <c r="N458" s="125" t="str">
        <f t="shared" ref="N458" si="2796">IF(AK458="","",AK458)</f>
        <v/>
      </c>
      <c r="O458" s="125" t="str">
        <f t="shared" ref="O458" si="2797">IF(AL458="","",AL458)</f>
        <v/>
      </c>
      <c r="P458" s="125" t="str">
        <f t="shared" ref="P458" si="2798">IF(AM458="","",AM458)</f>
        <v/>
      </c>
      <c r="Q458" s="125"/>
      <c r="R458" s="125" t="str">
        <f t="shared" si="2686"/>
        <v/>
      </c>
      <c r="S458" s="125"/>
      <c r="T458" s="211"/>
      <c r="U458" s="169"/>
      <c r="AA458" s="177" t="s">
        <v>793</v>
      </c>
      <c r="AD458" s="125" t="s">
        <v>683</v>
      </c>
      <c r="AE458" s="125" t="s">
        <v>683</v>
      </c>
      <c r="AF458" s="125" t="s">
        <v>683</v>
      </c>
      <c r="AG458" s="125" t="s">
        <v>683</v>
      </c>
      <c r="AH458" s="125" t="s">
        <v>683</v>
      </c>
      <c r="AI458" s="125" t="s">
        <v>683</v>
      </c>
      <c r="AJ458" s="125"/>
      <c r="AK458" s="125" t="s">
        <v>683</v>
      </c>
      <c r="AL458" s="125" t="s">
        <v>683</v>
      </c>
      <c r="AM458" s="125" t="s">
        <v>683</v>
      </c>
      <c r="AN458" s="125"/>
      <c r="AO458" s="125" t="s">
        <v>683</v>
      </c>
    </row>
    <row r="459" spans="1:41" ht="18.75" hidden="1" outlineLevel="2">
      <c r="A459" s="155">
        <v>604460</v>
      </c>
      <c r="B459" s="11">
        <f t="shared" si="2676"/>
        <v>630402750</v>
      </c>
      <c r="C459" s="11">
        <v>402750</v>
      </c>
      <c r="D459" s="140"/>
      <c r="E459" s="55" t="s">
        <v>110</v>
      </c>
      <c r="F459" s="78" t="s">
        <v>613</v>
      </c>
      <c r="G459" s="107" t="s">
        <v>587</v>
      </c>
      <c r="H459" s="50">
        <f>IFERROR(IF(G458,H458/G458*100,0),0)</f>
        <v>0</v>
      </c>
      <c r="I459" s="50">
        <f t="shared" ref="I459" si="2799">IFERROR(IF(H458,I458/H458*100,0),0)</f>
        <v>0</v>
      </c>
      <c r="J459" s="50">
        <f t="shared" ref="J459" si="2800">IFERROR(IF(I458,J458/I458*100,0),0)</f>
        <v>0</v>
      </c>
      <c r="K459" s="50">
        <f t="shared" ref="K459" si="2801">IFERROR(IF(J458,K458/J458*100,0),0)</f>
        <v>0</v>
      </c>
      <c r="L459" s="50">
        <f t="shared" ref="L459" si="2802">IFERROR(IF(K458,L458/K458*100,0),0)</f>
        <v>0</v>
      </c>
      <c r="M459" s="50">
        <f t="shared" ref="M459" si="2803">IFERROR(IF(L458,M458/L458*100,0),0)</f>
        <v>0</v>
      </c>
      <c r="N459" s="107" t="s">
        <v>587</v>
      </c>
      <c r="O459" s="50">
        <f>IFERROR(IF(N458,O458/N458*100,0),0)</f>
        <v>0</v>
      </c>
      <c r="P459" s="50">
        <f t="shared" ref="P459" si="2804">IFERROR(IF(O458,P458/O458*100,0),0)</f>
        <v>0</v>
      </c>
      <c r="Q459" s="50">
        <f t="shared" ref="Q459" si="2805">IFERROR(IF(P458,Q458/P458*100,0),0)</f>
        <v>0</v>
      </c>
      <c r="R459" s="192" t="str">
        <f t="shared" si="2686"/>
        <v/>
      </c>
      <c r="S459" s="50">
        <f>IFERROR(IF(R458,S458/R458*100,0),0)</f>
        <v>0</v>
      </c>
      <c r="T459" s="215"/>
      <c r="U459" s="169"/>
      <c r="AA459" s="177" t="s">
        <v>110</v>
      </c>
      <c r="AD459" s="107" t="s">
        <v>683</v>
      </c>
      <c r="AE459" s="50" t="s">
        <v>683</v>
      </c>
      <c r="AF459" s="50" t="s">
        <v>683</v>
      </c>
      <c r="AG459" s="50" t="s">
        <v>683</v>
      </c>
      <c r="AH459" s="50" t="s">
        <v>683</v>
      </c>
      <c r="AI459" s="50" t="s">
        <v>683</v>
      </c>
      <c r="AJ459" s="50"/>
      <c r="AK459" s="107" t="s">
        <v>683</v>
      </c>
      <c r="AL459" s="50" t="s">
        <v>683</v>
      </c>
      <c r="AM459" s="50" t="s">
        <v>683</v>
      </c>
      <c r="AN459" s="50"/>
      <c r="AO459" s="192" t="s">
        <v>683</v>
      </c>
    </row>
    <row r="460" spans="1:41" ht="18.75" hidden="1" outlineLevel="2">
      <c r="A460" s="155">
        <v>604470</v>
      </c>
      <c r="B460" s="11">
        <f t="shared" si="2676"/>
        <v>630402760</v>
      </c>
      <c r="C460" s="11">
        <v>402760</v>
      </c>
      <c r="D460" s="140"/>
      <c r="E460" s="125" t="str">
        <f>IF(AA460="","Бюджетообразующее предприятие 138",AA460)</f>
        <v>Бюджетообразующее предприятие 138</v>
      </c>
      <c r="F460" s="157" t="s">
        <v>109</v>
      </c>
      <c r="G460" s="125" t="str">
        <f t="shared" ref="G460" si="2806">IF(AD460="","",AD460)</f>
        <v/>
      </c>
      <c r="H460" s="125" t="str">
        <f t="shared" ref="H460" si="2807">IF(AE460="","",AE460)</f>
        <v/>
      </c>
      <c r="I460" s="125" t="str">
        <f t="shared" ref="I460" si="2808">IF(AF460="","",AF460)</f>
        <v/>
      </c>
      <c r="J460" s="125" t="str">
        <f t="shared" ref="J460" si="2809">IF(AG460="","",AG460)</f>
        <v/>
      </c>
      <c r="K460" s="125" t="str">
        <f t="shared" ref="K460" si="2810">IF(AH460="","",AH460)</f>
        <v/>
      </c>
      <c r="L460" s="125" t="str">
        <f t="shared" ref="L460" si="2811">IF(AI460="","",AI460)</f>
        <v/>
      </c>
      <c r="M460" s="125"/>
      <c r="N460" s="125" t="str">
        <f t="shared" ref="N460" si="2812">IF(AK460="","",AK460)</f>
        <v/>
      </c>
      <c r="O460" s="125" t="str">
        <f t="shared" ref="O460" si="2813">IF(AL460="","",AL460)</f>
        <v/>
      </c>
      <c r="P460" s="125" t="str">
        <f t="shared" ref="P460" si="2814">IF(AM460="","",AM460)</f>
        <v/>
      </c>
      <c r="Q460" s="125"/>
      <c r="R460" s="125" t="str">
        <f t="shared" si="2686"/>
        <v/>
      </c>
      <c r="S460" s="125"/>
      <c r="T460" s="211"/>
      <c r="U460" s="169"/>
      <c r="AA460" s="177" t="s">
        <v>794</v>
      </c>
      <c r="AD460" s="125" t="s">
        <v>683</v>
      </c>
      <c r="AE460" s="125" t="s">
        <v>683</v>
      </c>
      <c r="AF460" s="125" t="s">
        <v>683</v>
      </c>
      <c r="AG460" s="125" t="s">
        <v>683</v>
      </c>
      <c r="AH460" s="125" t="s">
        <v>683</v>
      </c>
      <c r="AI460" s="125" t="s">
        <v>683</v>
      </c>
      <c r="AJ460" s="125"/>
      <c r="AK460" s="125" t="s">
        <v>683</v>
      </c>
      <c r="AL460" s="125" t="s">
        <v>683</v>
      </c>
      <c r="AM460" s="125" t="s">
        <v>683</v>
      </c>
      <c r="AN460" s="125"/>
      <c r="AO460" s="125" t="s">
        <v>683</v>
      </c>
    </row>
    <row r="461" spans="1:41" ht="18.75" hidden="1" outlineLevel="2">
      <c r="A461" s="155">
        <v>604480</v>
      </c>
      <c r="B461" s="11">
        <f t="shared" si="2676"/>
        <v>630402770</v>
      </c>
      <c r="C461" s="11">
        <v>402770</v>
      </c>
      <c r="D461" s="140"/>
      <c r="E461" s="55" t="s">
        <v>110</v>
      </c>
      <c r="F461" s="78" t="s">
        <v>613</v>
      </c>
      <c r="G461" s="107" t="s">
        <v>587</v>
      </c>
      <c r="H461" s="50">
        <f>IFERROR(IF(G460,H460/G460*100,0),0)</f>
        <v>0</v>
      </c>
      <c r="I461" s="50">
        <f t="shared" ref="I461" si="2815">IFERROR(IF(H460,I460/H460*100,0),0)</f>
        <v>0</v>
      </c>
      <c r="J461" s="50">
        <f t="shared" ref="J461" si="2816">IFERROR(IF(I460,J460/I460*100,0),0)</f>
        <v>0</v>
      </c>
      <c r="K461" s="50">
        <f t="shared" ref="K461" si="2817">IFERROR(IF(J460,K460/J460*100,0),0)</f>
        <v>0</v>
      </c>
      <c r="L461" s="50">
        <f t="shared" ref="L461" si="2818">IFERROR(IF(K460,L460/K460*100,0),0)</f>
        <v>0</v>
      </c>
      <c r="M461" s="50">
        <f t="shared" ref="M461" si="2819">IFERROR(IF(L460,M460/L460*100,0),0)</f>
        <v>0</v>
      </c>
      <c r="N461" s="107" t="s">
        <v>587</v>
      </c>
      <c r="O461" s="50">
        <f>IFERROR(IF(N460,O460/N460*100,0),0)</f>
        <v>0</v>
      </c>
      <c r="P461" s="50">
        <f t="shared" ref="P461" si="2820">IFERROR(IF(O460,P460/O460*100,0),0)</f>
        <v>0</v>
      </c>
      <c r="Q461" s="50">
        <f t="shared" ref="Q461:S461" si="2821">IFERROR(IF(P460,Q460/P460*100,0),0)</f>
        <v>0</v>
      </c>
      <c r="R461" s="192" t="str">
        <f t="shared" si="2686"/>
        <v/>
      </c>
      <c r="S461" s="50">
        <f t="shared" si="2821"/>
        <v>0</v>
      </c>
      <c r="T461" s="215"/>
      <c r="U461" s="169"/>
      <c r="AA461" s="177" t="s">
        <v>110</v>
      </c>
      <c r="AD461" s="107" t="s">
        <v>683</v>
      </c>
      <c r="AE461" s="50" t="s">
        <v>683</v>
      </c>
      <c r="AF461" s="50" t="s">
        <v>683</v>
      </c>
      <c r="AG461" s="50" t="s">
        <v>683</v>
      </c>
      <c r="AH461" s="50" t="s">
        <v>683</v>
      </c>
      <c r="AI461" s="50" t="s">
        <v>683</v>
      </c>
      <c r="AJ461" s="50"/>
      <c r="AK461" s="107" t="s">
        <v>683</v>
      </c>
      <c r="AL461" s="50" t="s">
        <v>683</v>
      </c>
      <c r="AM461" s="50" t="s">
        <v>683</v>
      </c>
      <c r="AN461" s="50"/>
      <c r="AO461" s="192" t="s">
        <v>683</v>
      </c>
    </row>
    <row r="462" spans="1:41" ht="18.75" hidden="1" outlineLevel="2">
      <c r="A462" s="155">
        <v>604490</v>
      </c>
      <c r="B462" s="11">
        <f t="shared" si="2676"/>
        <v>630402780</v>
      </c>
      <c r="C462" s="11">
        <v>402780</v>
      </c>
      <c r="D462" s="140"/>
      <c r="E462" s="125" t="str">
        <f>IF(AA462="","Бюджетообразующее предприятие 139",AA462)</f>
        <v>Бюджетообразующее предприятие 139</v>
      </c>
      <c r="F462" s="157" t="s">
        <v>109</v>
      </c>
      <c r="G462" s="125" t="str">
        <f t="shared" ref="G462" si="2822">IF(AD462="","",AD462)</f>
        <v/>
      </c>
      <c r="H462" s="125" t="str">
        <f t="shared" ref="H462" si="2823">IF(AE462="","",AE462)</f>
        <v/>
      </c>
      <c r="I462" s="125" t="str">
        <f t="shared" ref="I462" si="2824">IF(AF462="","",AF462)</f>
        <v/>
      </c>
      <c r="J462" s="125" t="str">
        <f t="shared" ref="J462" si="2825">IF(AG462="","",AG462)</f>
        <v/>
      </c>
      <c r="K462" s="125" t="str">
        <f t="shared" ref="K462" si="2826">IF(AH462="","",AH462)</f>
        <v/>
      </c>
      <c r="L462" s="125" t="str">
        <f t="shared" ref="L462" si="2827">IF(AI462="","",AI462)</f>
        <v/>
      </c>
      <c r="M462" s="125"/>
      <c r="N462" s="125" t="str">
        <f t="shared" ref="N462" si="2828">IF(AK462="","",AK462)</f>
        <v/>
      </c>
      <c r="O462" s="125" t="str">
        <f t="shared" ref="O462" si="2829">IF(AL462="","",AL462)</f>
        <v/>
      </c>
      <c r="P462" s="125" t="str">
        <f t="shared" ref="P462" si="2830">IF(AM462="","",AM462)</f>
        <v/>
      </c>
      <c r="Q462" s="125"/>
      <c r="R462" s="125" t="str">
        <f t="shared" si="2686"/>
        <v/>
      </c>
      <c r="S462" s="125"/>
      <c r="T462" s="211"/>
      <c r="U462" s="169"/>
      <c r="AA462" s="177" t="s">
        <v>795</v>
      </c>
      <c r="AD462" s="125" t="s">
        <v>683</v>
      </c>
      <c r="AE462" s="125" t="s">
        <v>683</v>
      </c>
      <c r="AF462" s="125" t="s">
        <v>683</v>
      </c>
      <c r="AG462" s="125" t="s">
        <v>683</v>
      </c>
      <c r="AH462" s="125" t="s">
        <v>683</v>
      </c>
      <c r="AI462" s="125" t="s">
        <v>683</v>
      </c>
      <c r="AJ462" s="125"/>
      <c r="AK462" s="125" t="s">
        <v>683</v>
      </c>
      <c r="AL462" s="125" t="s">
        <v>683</v>
      </c>
      <c r="AM462" s="125" t="s">
        <v>683</v>
      </c>
      <c r="AN462" s="125"/>
      <c r="AO462" s="125" t="s">
        <v>683</v>
      </c>
    </row>
    <row r="463" spans="1:41" ht="18.75" hidden="1" outlineLevel="2">
      <c r="A463" s="155">
        <v>604500</v>
      </c>
      <c r="B463" s="11">
        <f t="shared" si="2676"/>
        <v>630402790</v>
      </c>
      <c r="C463" s="11">
        <v>402790</v>
      </c>
      <c r="D463" s="140"/>
      <c r="E463" s="55" t="s">
        <v>110</v>
      </c>
      <c r="F463" s="78" t="s">
        <v>613</v>
      </c>
      <c r="G463" s="107" t="s">
        <v>587</v>
      </c>
      <c r="H463" s="50">
        <f>IFERROR(IF(G462,H462/G462*100,0),0)</f>
        <v>0</v>
      </c>
      <c r="I463" s="50">
        <f t="shared" ref="I463" si="2831">IFERROR(IF(H462,I462/H462*100,0),0)</f>
        <v>0</v>
      </c>
      <c r="J463" s="50">
        <f t="shared" ref="J463" si="2832">IFERROR(IF(I462,J462/I462*100,0),0)</f>
        <v>0</v>
      </c>
      <c r="K463" s="50">
        <f t="shared" ref="K463" si="2833">IFERROR(IF(J462,K462/J462*100,0),0)</f>
        <v>0</v>
      </c>
      <c r="L463" s="50">
        <f t="shared" ref="L463" si="2834">IFERROR(IF(K462,L462/K462*100,0),0)</f>
        <v>0</v>
      </c>
      <c r="M463" s="50">
        <f t="shared" ref="M463" si="2835">IFERROR(IF(L462,M462/L462*100,0),0)</f>
        <v>0</v>
      </c>
      <c r="N463" s="107" t="s">
        <v>587</v>
      </c>
      <c r="O463" s="50">
        <f>IFERROR(IF(N462,O462/N462*100,0),0)</f>
        <v>0</v>
      </c>
      <c r="P463" s="50">
        <f t="shared" ref="P463" si="2836">IFERROR(IF(O462,P462/O462*100,0),0)</f>
        <v>0</v>
      </c>
      <c r="Q463" s="50">
        <f t="shared" ref="Q463:S463" si="2837">IFERROR(IF(P462,Q462/P462*100,0),0)</f>
        <v>0</v>
      </c>
      <c r="R463" s="192" t="str">
        <f t="shared" si="2686"/>
        <v/>
      </c>
      <c r="S463" s="50">
        <f t="shared" si="2837"/>
        <v>0</v>
      </c>
      <c r="T463" s="215"/>
      <c r="U463" s="169"/>
      <c r="AA463" s="177" t="s">
        <v>110</v>
      </c>
      <c r="AD463" s="107" t="s">
        <v>683</v>
      </c>
      <c r="AE463" s="50" t="s">
        <v>683</v>
      </c>
      <c r="AF463" s="50" t="s">
        <v>683</v>
      </c>
      <c r="AG463" s="50" t="s">
        <v>683</v>
      </c>
      <c r="AH463" s="50" t="s">
        <v>683</v>
      </c>
      <c r="AI463" s="50" t="s">
        <v>683</v>
      </c>
      <c r="AJ463" s="50"/>
      <c r="AK463" s="107" t="s">
        <v>683</v>
      </c>
      <c r="AL463" s="50" t="s">
        <v>683</v>
      </c>
      <c r="AM463" s="50" t="s">
        <v>683</v>
      </c>
      <c r="AN463" s="50"/>
      <c r="AO463" s="192" t="s">
        <v>683</v>
      </c>
    </row>
    <row r="464" spans="1:41" ht="18.75" hidden="1" outlineLevel="2">
      <c r="A464" s="155">
        <v>604510</v>
      </c>
      <c r="B464" s="11">
        <f t="shared" si="2676"/>
        <v>630402800</v>
      </c>
      <c r="C464" s="11">
        <v>402800</v>
      </c>
      <c r="D464" s="140"/>
      <c r="E464" s="125" t="str">
        <f>IF(AA464="","Бюджетообразующее предприятие 140",AA464)</f>
        <v>Бюджетообразующее предприятие 140</v>
      </c>
      <c r="F464" s="157" t="s">
        <v>109</v>
      </c>
      <c r="G464" s="125" t="str">
        <f t="shared" ref="G464" si="2838">IF(AD464="","",AD464)</f>
        <v/>
      </c>
      <c r="H464" s="125" t="str">
        <f t="shared" ref="H464" si="2839">IF(AE464="","",AE464)</f>
        <v/>
      </c>
      <c r="I464" s="125" t="str">
        <f t="shared" ref="I464" si="2840">IF(AF464="","",AF464)</f>
        <v/>
      </c>
      <c r="J464" s="125" t="str">
        <f t="shared" ref="J464" si="2841">IF(AG464="","",AG464)</f>
        <v/>
      </c>
      <c r="K464" s="125" t="str">
        <f t="shared" ref="K464" si="2842">IF(AH464="","",AH464)</f>
        <v/>
      </c>
      <c r="L464" s="125" t="str">
        <f t="shared" ref="L464" si="2843">IF(AI464="","",AI464)</f>
        <v/>
      </c>
      <c r="M464" s="125"/>
      <c r="N464" s="125" t="str">
        <f t="shared" ref="N464" si="2844">IF(AK464="","",AK464)</f>
        <v/>
      </c>
      <c r="O464" s="125" t="str">
        <f t="shared" ref="O464" si="2845">IF(AL464="","",AL464)</f>
        <v/>
      </c>
      <c r="P464" s="125" t="str">
        <f t="shared" ref="P464" si="2846">IF(AM464="","",AM464)</f>
        <v/>
      </c>
      <c r="Q464" s="125"/>
      <c r="R464" s="125" t="str">
        <f t="shared" si="2686"/>
        <v/>
      </c>
      <c r="S464" s="125"/>
      <c r="T464" s="211"/>
      <c r="U464" s="169"/>
      <c r="AA464" s="177" t="s">
        <v>796</v>
      </c>
      <c r="AD464" s="125" t="s">
        <v>683</v>
      </c>
      <c r="AE464" s="125" t="s">
        <v>683</v>
      </c>
      <c r="AF464" s="125" t="s">
        <v>683</v>
      </c>
      <c r="AG464" s="125" t="s">
        <v>683</v>
      </c>
      <c r="AH464" s="125" t="s">
        <v>683</v>
      </c>
      <c r="AI464" s="125" t="s">
        <v>683</v>
      </c>
      <c r="AJ464" s="125"/>
      <c r="AK464" s="125" t="s">
        <v>683</v>
      </c>
      <c r="AL464" s="125" t="s">
        <v>683</v>
      </c>
      <c r="AM464" s="125" t="s">
        <v>683</v>
      </c>
      <c r="AN464" s="125"/>
      <c r="AO464" s="125" t="s">
        <v>683</v>
      </c>
    </row>
    <row r="465" spans="1:41" ht="18.75" hidden="1" outlineLevel="2">
      <c r="A465" s="155">
        <v>604520</v>
      </c>
      <c r="B465" s="11">
        <f t="shared" si="2676"/>
        <v>630402810</v>
      </c>
      <c r="C465" s="11">
        <v>402810</v>
      </c>
      <c r="D465" s="140"/>
      <c r="E465" s="55" t="s">
        <v>110</v>
      </c>
      <c r="F465" s="78" t="s">
        <v>613</v>
      </c>
      <c r="G465" s="107" t="s">
        <v>587</v>
      </c>
      <c r="H465" s="50">
        <f>IFERROR(IF(G464,H464/G464*100,0),0)</f>
        <v>0</v>
      </c>
      <c r="I465" s="50">
        <f t="shared" ref="I465" si="2847">IFERROR(IF(H464,I464/H464*100,0),0)</f>
        <v>0</v>
      </c>
      <c r="J465" s="50">
        <f t="shared" ref="J465" si="2848">IFERROR(IF(I464,J464/I464*100,0),0)</f>
        <v>0</v>
      </c>
      <c r="K465" s="50">
        <f t="shared" ref="K465" si="2849">IFERROR(IF(J464,K464/J464*100,0),0)</f>
        <v>0</v>
      </c>
      <c r="L465" s="50">
        <f t="shared" ref="L465" si="2850">IFERROR(IF(K464,L464/K464*100,0),0)</f>
        <v>0</v>
      </c>
      <c r="M465" s="50">
        <f t="shared" ref="M465" si="2851">IFERROR(IF(L464,M464/L464*100,0),0)</f>
        <v>0</v>
      </c>
      <c r="N465" s="107" t="s">
        <v>587</v>
      </c>
      <c r="O465" s="50">
        <f>IFERROR(IF(N464,O464/N464*100,0),0)</f>
        <v>0</v>
      </c>
      <c r="P465" s="50">
        <f t="shared" ref="P465" si="2852">IFERROR(IF(O464,P464/O464*100,0),0)</f>
        <v>0</v>
      </c>
      <c r="Q465" s="50">
        <f t="shared" ref="Q465:S465" si="2853">IFERROR(IF(P464,Q464/P464*100,0),0)</f>
        <v>0</v>
      </c>
      <c r="R465" s="192" t="str">
        <f t="shared" si="2686"/>
        <v/>
      </c>
      <c r="S465" s="50">
        <f t="shared" si="2853"/>
        <v>0</v>
      </c>
      <c r="T465" s="215"/>
      <c r="U465" s="169"/>
      <c r="AA465" s="177" t="s">
        <v>110</v>
      </c>
      <c r="AD465" s="107" t="s">
        <v>683</v>
      </c>
      <c r="AE465" s="50" t="s">
        <v>683</v>
      </c>
      <c r="AF465" s="50" t="s">
        <v>683</v>
      </c>
      <c r="AG465" s="50" t="s">
        <v>683</v>
      </c>
      <c r="AH465" s="50" t="s">
        <v>683</v>
      </c>
      <c r="AI465" s="50" t="s">
        <v>683</v>
      </c>
      <c r="AJ465" s="50"/>
      <c r="AK465" s="107" t="s">
        <v>683</v>
      </c>
      <c r="AL465" s="50" t="s">
        <v>683</v>
      </c>
      <c r="AM465" s="50" t="s">
        <v>683</v>
      </c>
      <c r="AN465" s="50"/>
      <c r="AO465" s="192" t="s">
        <v>683</v>
      </c>
    </row>
    <row r="466" spans="1:41" ht="18.75" hidden="1" outlineLevel="2">
      <c r="A466" s="155">
        <v>604530</v>
      </c>
      <c r="B466" s="11">
        <f t="shared" si="2676"/>
        <v>630402820</v>
      </c>
      <c r="C466" s="11">
        <v>402820</v>
      </c>
      <c r="D466" s="140"/>
      <c r="E466" s="125" t="str">
        <f>IF(AA466="","Бюджетообразующее предприятие 141",AA466)</f>
        <v>Бюджетообразующее предприятие 141</v>
      </c>
      <c r="F466" s="157" t="s">
        <v>109</v>
      </c>
      <c r="G466" s="125" t="str">
        <f t="shared" ref="G466" si="2854">IF(AD466="","",AD466)</f>
        <v/>
      </c>
      <c r="H466" s="125" t="str">
        <f t="shared" ref="H466" si="2855">IF(AE466="","",AE466)</f>
        <v/>
      </c>
      <c r="I466" s="125" t="str">
        <f t="shared" ref="I466" si="2856">IF(AF466="","",AF466)</f>
        <v/>
      </c>
      <c r="J466" s="125" t="str">
        <f t="shared" ref="J466" si="2857">IF(AG466="","",AG466)</f>
        <v/>
      </c>
      <c r="K466" s="125" t="str">
        <f t="shared" ref="K466" si="2858">IF(AH466="","",AH466)</f>
        <v/>
      </c>
      <c r="L466" s="125" t="str">
        <f t="shared" ref="L466" si="2859">IF(AI466="","",AI466)</f>
        <v/>
      </c>
      <c r="M466" s="125"/>
      <c r="N466" s="125" t="str">
        <f t="shared" ref="N466" si="2860">IF(AK466="","",AK466)</f>
        <v/>
      </c>
      <c r="O466" s="125" t="str">
        <f t="shared" ref="O466" si="2861">IF(AL466="","",AL466)</f>
        <v/>
      </c>
      <c r="P466" s="125" t="str">
        <f t="shared" ref="P466" si="2862">IF(AM466="","",AM466)</f>
        <v/>
      </c>
      <c r="Q466" s="125"/>
      <c r="R466" s="125" t="str">
        <f t="shared" si="2686"/>
        <v/>
      </c>
      <c r="S466" s="125"/>
      <c r="T466" s="211"/>
      <c r="U466" s="169"/>
      <c r="AA466" s="177" t="s">
        <v>797</v>
      </c>
      <c r="AD466" s="125" t="s">
        <v>683</v>
      </c>
      <c r="AE466" s="125" t="s">
        <v>683</v>
      </c>
      <c r="AF466" s="125" t="s">
        <v>683</v>
      </c>
      <c r="AG466" s="125" t="s">
        <v>683</v>
      </c>
      <c r="AH466" s="125" t="s">
        <v>683</v>
      </c>
      <c r="AI466" s="125" t="s">
        <v>683</v>
      </c>
      <c r="AJ466" s="125"/>
      <c r="AK466" s="125" t="s">
        <v>683</v>
      </c>
      <c r="AL466" s="125" t="s">
        <v>683</v>
      </c>
      <c r="AM466" s="125" t="s">
        <v>683</v>
      </c>
      <c r="AN466" s="125"/>
      <c r="AO466" s="125" t="s">
        <v>683</v>
      </c>
    </row>
    <row r="467" spans="1:41" ht="18.75" hidden="1" outlineLevel="2">
      <c r="A467" s="155">
        <v>604540</v>
      </c>
      <c r="B467" s="11">
        <f t="shared" si="2676"/>
        <v>630402830</v>
      </c>
      <c r="C467" s="11">
        <v>402830</v>
      </c>
      <c r="D467" s="140"/>
      <c r="E467" s="55" t="s">
        <v>110</v>
      </c>
      <c r="F467" s="78" t="s">
        <v>613</v>
      </c>
      <c r="G467" s="107" t="s">
        <v>587</v>
      </c>
      <c r="H467" s="50">
        <f>IFERROR(IF(G466,H466/G466*100,0),0)</f>
        <v>0</v>
      </c>
      <c r="I467" s="50">
        <f t="shared" ref="I467" si="2863">IFERROR(IF(H466,I466/H466*100,0),0)</f>
        <v>0</v>
      </c>
      <c r="J467" s="50">
        <f t="shared" ref="J467" si="2864">IFERROR(IF(I466,J466/I466*100,0),0)</f>
        <v>0</v>
      </c>
      <c r="K467" s="50">
        <f t="shared" ref="K467" si="2865">IFERROR(IF(J466,K466/J466*100,0),0)</f>
        <v>0</v>
      </c>
      <c r="L467" s="50">
        <f t="shared" ref="L467" si="2866">IFERROR(IF(K466,L466/K466*100,0),0)</f>
        <v>0</v>
      </c>
      <c r="M467" s="50">
        <f t="shared" ref="M467" si="2867">IFERROR(IF(L466,M466/L466*100,0),0)</f>
        <v>0</v>
      </c>
      <c r="N467" s="107" t="s">
        <v>587</v>
      </c>
      <c r="O467" s="50">
        <f>IFERROR(IF(N466,O466/N466*100,0),0)</f>
        <v>0</v>
      </c>
      <c r="P467" s="50">
        <f t="shared" ref="P467" si="2868">IFERROR(IF(O466,P466/O466*100,0),0)</f>
        <v>0</v>
      </c>
      <c r="Q467" s="50">
        <f t="shared" ref="Q467" si="2869">IFERROR(IF(P466,Q466/P466*100,0),0)</f>
        <v>0</v>
      </c>
      <c r="R467" s="192" t="str">
        <f t="shared" si="2686"/>
        <v/>
      </c>
      <c r="S467" s="50">
        <f>IFERROR(IF(R466,S466/R466*100,0),0)</f>
        <v>0</v>
      </c>
      <c r="T467" s="215"/>
      <c r="U467" s="169"/>
      <c r="AA467" s="177" t="s">
        <v>110</v>
      </c>
      <c r="AD467" s="107" t="s">
        <v>683</v>
      </c>
      <c r="AE467" s="50" t="s">
        <v>683</v>
      </c>
      <c r="AF467" s="50" t="s">
        <v>683</v>
      </c>
      <c r="AG467" s="50" t="s">
        <v>683</v>
      </c>
      <c r="AH467" s="50" t="s">
        <v>683</v>
      </c>
      <c r="AI467" s="50" t="s">
        <v>683</v>
      </c>
      <c r="AJ467" s="50"/>
      <c r="AK467" s="107" t="s">
        <v>683</v>
      </c>
      <c r="AL467" s="50" t="s">
        <v>683</v>
      </c>
      <c r="AM467" s="50" t="s">
        <v>683</v>
      </c>
      <c r="AN467" s="50"/>
      <c r="AO467" s="192" t="s">
        <v>683</v>
      </c>
    </row>
    <row r="468" spans="1:41" ht="18.75" hidden="1" outlineLevel="2">
      <c r="A468" s="155">
        <v>604550</v>
      </c>
      <c r="B468" s="11">
        <f t="shared" si="2676"/>
        <v>630402840</v>
      </c>
      <c r="C468" s="11">
        <v>402840</v>
      </c>
      <c r="D468" s="140"/>
      <c r="E468" s="125" t="str">
        <f>IF(AA468="","Бюджетообразующее предприятие 142",AA468)</f>
        <v>Бюджетообразующее предприятие 142</v>
      </c>
      <c r="F468" s="157" t="s">
        <v>109</v>
      </c>
      <c r="G468" s="125" t="str">
        <f t="shared" ref="G468" si="2870">IF(AD468="","",AD468)</f>
        <v/>
      </c>
      <c r="H468" s="125" t="str">
        <f t="shared" ref="H468" si="2871">IF(AE468="","",AE468)</f>
        <v/>
      </c>
      <c r="I468" s="125" t="str">
        <f t="shared" ref="I468" si="2872">IF(AF468="","",AF468)</f>
        <v/>
      </c>
      <c r="J468" s="125" t="str">
        <f t="shared" ref="J468" si="2873">IF(AG468="","",AG468)</f>
        <v/>
      </c>
      <c r="K468" s="125" t="str">
        <f t="shared" ref="K468" si="2874">IF(AH468="","",AH468)</f>
        <v/>
      </c>
      <c r="L468" s="125" t="str">
        <f t="shared" ref="L468" si="2875">IF(AI468="","",AI468)</f>
        <v/>
      </c>
      <c r="M468" s="125"/>
      <c r="N468" s="125" t="str">
        <f t="shared" ref="N468" si="2876">IF(AK468="","",AK468)</f>
        <v/>
      </c>
      <c r="O468" s="125" t="str">
        <f t="shared" ref="O468" si="2877">IF(AL468="","",AL468)</f>
        <v/>
      </c>
      <c r="P468" s="125" t="str">
        <f t="shared" ref="P468" si="2878">IF(AM468="","",AM468)</f>
        <v/>
      </c>
      <c r="Q468" s="125"/>
      <c r="R468" s="125" t="str">
        <f t="shared" si="2686"/>
        <v/>
      </c>
      <c r="S468" s="125"/>
      <c r="T468" s="211"/>
      <c r="U468" s="169"/>
      <c r="AA468" s="177" t="s">
        <v>798</v>
      </c>
      <c r="AD468" s="125" t="s">
        <v>683</v>
      </c>
      <c r="AE468" s="125" t="s">
        <v>683</v>
      </c>
      <c r="AF468" s="125" t="s">
        <v>683</v>
      </c>
      <c r="AG468" s="125" t="s">
        <v>683</v>
      </c>
      <c r="AH468" s="125" t="s">
        <v>683</v>
      </c>
      <c r="AI468" s="125" t="s">
        <v>683</v>
      </c>
      <c r="AJ468" s="125"/>
      <c r="AK468" s="125" t="s">
        <v>683</v>
      </c>
      <c r="AL468" s="125" t="s">
        <v>683</v>
      </c>
      <c r="AM468" s="125" t="s">
        <v>683</v>
      </c>
      <c r="AN468" s="125"/>
      <c r="AO468" s="125" t="s">
        <v>683</v>
      </c>
    </row>
    <row r="469" spans="1:41" ht="18.75" hidden="1" outlineLevel="2">
      <c r="A469" s="155">
        <v>604560</v>
      </c>
      <c r="B469" s="11">
        <f t="shared" si="2676"/>
        <v>630402850</v>
      </c>
      <c r="C469" s="11">
        <v>402850</v>
      </c>
      <c r="D469" s="140"/>
      <c r="E469" s="55" t="s">
        <v>110</v>
      </c>
      <c r="F469" s="78" t="s">
        <v>613</v>
      </c>
      <c r="G469" s="107" t="s">
        <v>587</v>
      </c>
      <c r="H469" s="50">
        <f>IFERROR(IF(G468,H468/G468*100,0),0)</f>
        <v>0</v>
      </c>
      <c r="I469" s="50">
        <f t="shared" ref="I469" si="2879">IFERROR(IF(H468,I468/H468*100,0),0)</f>
        <v>0</v>
      </c>
      <c r="J469" s="50">
        <f t="shared" ref="J469" si="2880">IFERROR(IF(I468,J468/I468*100,0),0)</f>
        <v>0</v>
      </c>
      <c r="K469" s="50">
        <f t="shared" ref="K469" si="2881">IFERROR(IF(J468,K468/J468*100,0),0)</f>
        <v>0</v>
      </c>
      <c r="L469" s="50">
        <f t="shared" ref="L469" si="2882">IFERROR(IF(K468,L468/K468*100,0),0)</f>
        <v>0</v>
      </c>
      <c r="M469" s="50">
        <f t="shared" ref="M469" si="2883">IFERROR(IF(L468,M468/L468*100,0),0)</f>
        <v>0</v>
      </c>
      <c r="N469" s="107" t="s">
        <v>587</v>
      </c>
      <c r="O469" s="50">
        <f>IFERROR(IF(N468,O468/N468*100,0),0)</f>
        <v>0</v>
      </c>
      <c r="P469" s="50">
        <f t="shared" ref="P469" si="2884">IFERROR(IF(O468,P468/O468*100,0),0)</f>
        <v>0</v>
      </c>
      <c r="Q469" s="50">
        <f t="shared" ref="Q469:S469" si="2885">IFERROR(IF(P468,Q468/P468*100,0),0)</f>
        <v>0</v>
      </c>
      <c r="R469" s="192" t="str">
        <f t="shared" si="2686"/>
        <v/>
      </c>
      <c r="S469" s="50">
        <f t="shared" si="2885"/>
        <v>0</v>
      </c>
      <c r="T469" s="215"/>
      <c r="U469" s="169"/>
      <c r="AA469" s="177" t="s">
        <v>110</v>
      </c>
      <c r="AD469" s="107" t="s">
        <v>683</v>
      </c>
      <c r="AE469" s="50" t="s">
        <v>683</v>
      </c>
      <c r="AF469" s="50" t="s">
        <v>683</v>
      </c>
      <c r="AG469" s="50" t="s">
        <v>683</v>
      </c>
      <c r="AH469" s="50" t="s">
        <v>683</v>
      </c>
      <c r="AI469" s="50" t="s">
        <v>683</v>
      </c>
      <c r="AJ469" s="50"/>
      <c r="AK469" s="107" t="s">
        <v>683</v>
      </c>
      <c r="AL469" s="50" t="s">
        <v>683</v>
      </c>
      <c r="AM469" s="50" t="s">
        <v>683</v>
      </c>
      <c r="AN469" s="50"/>
      <c r="AO469" s="192" t="s">
        <v>683</v>
      </c>
    </row>
    <row r="470" spans="1:41" ht="18.75" hidden="1" outlineLevel="2">
      <c r="A470" s="155">
        <v>604570</v>
      </c>
      <c r="B470" s="11">
        <f t="shared" si="2676"/>
        <v>630402860</v>
      </c>
      <c r="C470" s="11">
        <v>402860</v>
      </c>
      <c r="D470" s="140"/>
      <c r="E470" s="125" t="str">
        <f>IF(AA470="","Бюджетообразующее предприятие 143",AA470)</f>
        <v>Бюджетообразующее предприятие 143</v>
      </c>
      <c r="F470" s="157" t="s">
        <v>109</v>
      </c>
      <c r="G470" s="125" t="str">
        <f t="shared" ref="G470" si="2886">IF(AD470="","",AD470)</f>
        <v/>
      </c>
      <c r="H470" s="125" t="str">
        <f t="shared" ref="H470" si="2887">IF(AE470="","",AE470)</f>
        <v/>
      </c>
      <c r="I470" s="125" t="str">
        <f t="shared" ref="I470" si="2888">IF(AF470="","",AF470)</f>
        <v/>
      </c>
      <c r="J470" s="125" t="str">
        <f t="shared" ref="J470" si="2889">IF(AG470="","",AG470)</f>
        <v/>
      </c>
      <c r="K470" s="125" t="str">
        <f t="shared" ref="K470" si="2890">IF(AH470="","",AH470)</f>
        <v/>
      </c>
      <c r="L470" s="125" t="str">
        <f t="shared" ref="L470" si="2891">IF(AI470="","",AI470)</f>
        <v/>
      </c>
      <c r="M470" s="125"/>
      <c r="N470" s="125" t="str">
        <f t="shared" ref="N470" si="2892">IF(AK470="","",AK470)</f>
        <v/>
      </c>
      <c r="O470" s="125" t="str">
        <f t="shared" ref="O470" si="2893">IF(AL470="","",AL470)</f>
        <v/>
      </c>
      <c r="P470" s="125" t="str">
        <f t="shared" ref="P470" si="2894">IF(AM470="","",AM470)</f>
        <v/>
      </c>
      <c r="Q470" s="125"/>
      <c r="R470" s="125" t="str">
        <f t="shared" si="2686"/>
        <v/>
      </c>
      <c r="S470" s="125"/>
      <c r="T470" s="211"/>
      <c r="U470" s="169"/>
      <c r="AA470" s="177" t="s">
        <v>799</v>
      </c>
      <c r="AD470" s="125" t="s">
        <v>683</v>
      </c>
      <c r="AE470" s="125" t="s">
        <v>683</v>
      </c>
      <c r="AF470" s="125" t="s">
        <v>683</v>
      </c>
      <c r="AG470" s="125" t="s">
        <v>683</v>
      </c>
      <c r="AH470" s="125" t="s">
        <v>683</v>
      </c>
      <c r="AI470" s="125" t="s">
        <v>683</v>
      </c>
      <c r="AJ470" s="125"/>
      <c r="AK470" s="125" t="s">
        <v>683</v>
      </c>
      <c r="AL470" s="125" t="s">
        <v>683</v>
      </c>
      <c r="AM470" s="125" t="s">
        <v>683</v>
      </c>
      <c r="AN470" s="125"/>
      <c r="AO470" s="125" t="s">
        <v>683</v>
      </c>
    </row>
    <row r="471" spans="1:41" ht="18.75" hidden="1" outlineLevel="2">
      <c r="A471" s="155">
        <v>604580</v>
      </c>
      <c r="B471" s="11">
        <f t="shared" si="2676"/>
        <v>630402870</v>
      </c>
      <c r="C471" s="11">
        <v>402870</v>
      </c>
      <c r="D471" s="140"/>
      <c r="E471" s="55" t="s">
        <v>110</v>
      </c>
      <c r="F471" s="78" t="s">
        <v>613</v>
      </c>
      <c r="G471" s="107" t="s">
        <v>587</v>
      </c>
      <c r="H471" s="50">
        <f>IFERROR(IF(G470,H470/G470*100,0),0)</f>
        <v>0</v>
      </c>
      <c r="I471" s="50">
        <f t="shared" ref="I471" si="2895">IFERROR(IF(H470,I470/H470*100,0),0)</f>
        <v>0</v>
      </c>
      <c r="J471" s="50">
        <f t="shared" ref="J471" si="2896">IFERROR(IF(I470,J470/I470*100,0),0)</f>
        <v>0</v>
      </c>
      <c r="K471" s="50">
        <f t="shared" ref="K471" si="2897">IFERROR(IF(J470,K470/J470*100,0),0)</f>
        <v>0</v>
      </c>
      <c r="L471" s="50">
        <f t="shared" ref="L471" si="2898">IFERROR(IF(K470,L470/K470*100,0),0)</f>
        <v>0</v>
      </c>
      <c r="M471" s="50">
        <f t="shared" ref="M471" si="2899">IFERROR(IF(L470,M470/L470*100,0),0)</f>
        <v>0</v>
      </c>
      <c r="N471" s="107" t="s">
        <v>587</v>
      </c>
      <c r="O471" s="50">
        <f>IFERROR(IF(N470,O470/N470*100,0),0)</f>
        <v>0</v>
      </c>
      <c r="P471" s="50">
        <f t="shared" ref="P471" si="2900">IFERROR(IF(O470,P470/O470*100,0),0)</f>
        <v>0</v>
      </c>
      <c r="Q471" s="50">
        <f t="shared" ref="Q471:S471" si="2901">IFERROR(IF(P470,Q470/P470*100,0),0)</f>
        <v>0</v>
      </c>
      <c r="R471" s="192" t="str">
        <f t="shared" si="2686"/>
        <v/>
      </c>
      <c r="S471" s="50">
        <f t="shared" si="2901"/>
        <v>0</v>
      </c>
      <c r="T471" s="215"/>
      <c r="U471" s="169"/>
      <c r="AA471" s="177" t="s">
        <v>110</v>
      </c>
      <c r="AD471" s="107" t="s">
        <v>683</v>
      </c>
      <c r="AE471" s="50" t="s">
        <v>683</v>
      </c>
      <c r="AF471" s="50" t="s">
        <v>683</v>
      </c>
      <c r="AG471" s="50" t="s">
        <v>683</v>
      </c>
      <c r="AH471" s="50" t="s">
        <v>683</v>
      </c>
      <c r="AI471" s="50" t="s">
        <v>683</v>
      </c>
      <c r="AJ471" s="50"/>
      <c r="AK471" s="107" t="s">
        <v>683</v>
      </c>
      <c r="AL471" s="50" t="s">
        <v>683</v>
      </c>
      <c r="AM471" s="50" t="s">
        <v>683</v>
      </c>
      <c r="AN471" s="50"/>
      <c r="AO471" s="192" t="s">
        <v>683</v>
      </c>
    </row>
    <row r="472" spans="1:41" ht="18.75" hidden="1" outlineLevel="2">
      <c r="A472" s="155">
        <v>604590</v>
      </c>
      <c r="B472" s="11">
        <f t="shared" si="2676"/>
        <v>630402880</v>
      </c>
      <c r="C472" s="11">
        <v>402880</v>
      </c>
      <c r="D472" s="140"/>
      <c r="E472" s="125" t="str">
        <f>IF(AA472="","Бюджетообразующее предприятие 144",AA472)</f>
        <v>Бюджетообразующее предприятие 144</v>
      </c>
      <c r="F472" s="157" t="s">
        <v>109</v>
      </c>
      <c r="G472" s="125" t="str">
        <f t="shared" ref="G472" si="2902">IF(AD472="","",AD472)</f>
        <v/>
      </c>
      <c r="H472" s="125" t="str">
        <f t="shared" ref="H472" si="2903">IF(AE472="","",AE472)</f>
        <v/>
      </c>
      <c r="I472" s="125" t="str">
        <f t="shared" ref="I472" si="2904">IF(AF472="","",AF472)</f>
        <v/>
      </c>
      <c r="J472" s="125" t="str">
        <f t="shared" ref="J472" si="2905">IF(AG472="","",AG472)</f>
        <v/>
      </c>
      <c r="K472" s="125" t="str">
        <f t="shared" ref="K472" si="2906">IF(AH472="","",AH472)</f>
        <v/>
      </c>
      <c r="L472" s="125" t="str">
        <f t="shared" ref="L472" si="2907">IF(AI472="","",AI472)</f>
        <v/>
      </c>
      <c r="M472" s="125"/>
      <c r="N472" s="125" t="str">
        <f t="shared" ref="N472" si="2908">IF(AK472="","",AK472)</f>
        <v/>
      </c>
      <c r="O472" s="125" t="str">
        <f t="shared" ref="O472" si="2909">IF(AL472="","",AL472)</f>
        <v/>
      </c>
      <c r="P472" s="125" t="str">
        <f t="shared" ref="P472" si="2910">IF(AM472="","",AM472)</f>
        <v/>
      </c>
      <c r="Q472" s="125"/>
      <c r="R472" s="125" t="str">
        <f t="shared" si="2686"/>
        <v/>
      </c>
      <c r="S472" s="125"/>
      <c r="T472" s="211"/>
      <c r="U472" s="169"/>
      <c r="AA472" s="177" t="s">
        <v>800</v>
      </c>
      <c r="AD472" s="125" t="s">
        <v>683</v>
      </c>
      <c r="AE472" s="125" t="s">
        <v>683</v>
      </c>
      <c r="AF472" s="125" t="s">
        <v>683</v>
      </c>
      <c r="AG472" s="125" t="s">
        <v>683</v>
      </c>
      <c r="AH472" s="125" t="s">
        <v>683</v>
      </c>
      <c r="AI472" s="125" t="s">
        <v>683</v>
      </c>
      <c r="AJ472" s="125"/>
      <c r="AK472" s="125" t="s">
        <v>683</v>
      </c>
      <c r="AL472" s="125" t="s">
        <v>683</v>
      </c>
      <c r="AM472" s="125" t="s">
        <v>683</v>
      </c>
      <c r="AN472" s="125"/>
      <c r="AO472" s="125" t="s">
        <v>683</v>
      </c>
    </row>
    <row r="473" spans="1:41" ht="18.75" hidden="1" outlineLevel="2">
      <c r="A473" s="155">
        <v>604600</v>
      </c>
      <c r="B473" s="11">
        <f t="shared" si="2676"/>
        <v>630402890</v>
      </c>
      <c r="C473" s="11">
        <v>402890</v>
      </c>
      <c r="D473" s="140"/>
      <c r="E473" s="55" t="s">
        <v>110</v>
      </c>
      <c r="F473" s="78" t="s">
        <v>613</v>
      </c>
      <c r="G473" s="107" t="s">
        <v>587</v>
      </c>
      <c r="H473" s="50">
        <f>IFERROR(IF(G472,H472/G472*100,0),0)</f>
        <v>0</v>
      </c>
      <c r="I473" s="50">
        <f t="shared" ref="I473" si="2911">IFERROR(IF(H472,I472/H472*100,0),0)</f>
        <v>0</v>
      </c>
      <c r="J473" s="50">
        <f t="shared" ref="J473" si="2912">IFERROR(IF(I472,J472/I472*100,0),0)</f>
        <v>0</v>
      </c>
      <c r="K473" s="50">
        <f t="shared" ref="K473" si="2913">IFERROR(IF(J472,K472/J472*100,0),0)</f>
        <v>0</v>
      </c>
      <c r="L473" s="50">
        <f t="shared" ref="L473" si="2914">IFERROR(IF(K472,L472/K472*100,0),0)</f>
        <v>0</v>
      </c>
      <c r="M473" s="50">
        <f t="shared" ref="M473" si="2915">IFERROR(IF(L472,M472/L472*100,0),0)</f>
        <v>0</v>
      </c>
      <c r="N473" s="107" t="s">
        <v>587</v>
      </c>
      <c r="O473" s="50">
        <f>IFERROR(IF(N472,O472/N472*100,0),0)</f>
        <v>0</v>
      </c>
      <c r="P473" s="50">
        <f t="shared" ref="P473" si="2916">IFERROR(IF(O472,P472/O472*100,0),0)</f>
        <v>0</v>
      </c>
      <c r="Q473" s="50">
        <f t="shared" ref="Q473:S473" si="2917">IFERROR(IF(P472,Q472/P472*100,0),0)</f>
        <v>0</v>
      </c>
      <c r="R473" s="192" t="str">
        <f t="shared" si="2686"/>
        <v/>
      </c>
      <c r="S473" s="50">
        <f t="shared" si="2917"/>
        <v>0</v>
      </c>
      <c r="T473" s="215"/>
      <c r="U473" s="169"/>
      <c r="AA473" s="177" t="s">
        <v>110</v>
      </c>
      <c r="AD473" s="107" t="s">
        <v>683</v>
      </c>
      <c r="AE473" s="50" t="s">
        <v>683</v>
      </c>
      <c r="AF473" s="50" t="s">
        <v>683</v>
      </c>
      <c r="AG473" s="50" t="s">
        <v>683</v>
      </c>
      <c r="AH473" s="50" t="s">
        <v>683</v>
      </c>
      <c r="AI473" s="50" t="s">
        <v>683</v>
      </c>
      <c r="AJ473" s="50"/>
      <c r="AK473" s="107" t="s">
        <v>683</v>
      </c>
      <c r="AL473" s="50" t="s">
        <v>683</v>
      </c>
      <c r="AM473" s="50" t="s">
        <v>683</v>
      </c>
      <c r="AN473" s="50"/>
      <c r="AO473" s="192" t="s">
        <v>683</v>
      </c>
    </row>
    <row r="474" spans="1:41" ht="18.75" hidden="1" outlineLevel="2">
      <c r="A474" s="155">
        <v>604610</v>
      </c>
      <c r="B474" s="11">
        <f t="shared" si="2676"/>
        <v>630402900</v>
      </c>
      <c r="C474" s="11">
        <v>402900</v>
      </c>
      <c r="D474" s="140"/>
      <c r="E474" s="125" t="str">
        <f>IF(AA474="","Бюджетообразующее предприятие 145",AA474)</f>
        <v>Бюджетообразующее предприятие 145</v>
      </c>
      <c r="F474" s="157" t="s">
        <v>109</v>
      </c>
      <c r="G474" s="125" t="str">
        <f t="shared" ref="G474" si="2918">IF(AD474="","",AD474)</f>
        <v/>
      </c>
      <c r="H474" s="125" t="str">
        <f t="shared" ref="H474" si="2919">IF(AE474="","",AE474)</f>
        <v/>
      </c>
      <c r="I474" s="125" t="str">
        <f t="shared" ref="I474" si="2920">IF(AF474="","",AF474)</f>
        <v/>
      </c>
      <c r="J474" s="125" t="str">
        <f t="shared" ref="J474" si="2921">IF(AG474="","",AG474)</f>
        <v/>
      </c>
      <c r="K474" s="125" t="str">
        <f t="shared" ref="K474" si="2922">IF(AH474="","",AH474)</f>
        <v/>
      </c>
      <c r="L474" s="125" t="str">
        <f t="shared" ref="L474" si="2923">IF(AI474="","",AI474)</f>
        <v/>
      </c>
      <c r="M474" s="125"/>
      <c r="N474" s="125" t="str">
        <f t="shared" ref="N474" si="2924">IF(AK474="","",AK474)</f>
        <v/>
      </c>
      <c r="O474" s="125" t="str">
        <f t="shared" ref="O474" si="2925">IF(AL474="","",AL474)</f>
        <v/>
      </c>
      <c r="P474" s="125" t="str">
        <f t="shared" ref="P474" si="2926">IF(AM474="","",AM474)</f>
        <v/>
      </c>
      <c r="Q474" s="125"/>
      <c r="R474" s="125" t="str">
        <f t="shared" si="2686"/>
        <v/>
      </c>
      <c r="S474" s="125"/>
      <c r="T474" s="211"/>
      <c r="U474" s="168"/>
      <c r="AA474" s="177" t="s">
        <v>801</v>
      </c>
      <c r="AD474" s="125" t="s">
        <v>683</v>
      </c>
      <c r="AE474" s="125" t="s">
        <v>683</v>
      </c>
      <c r="AF474" s="125" t="s">
        <v>683</v>
      </c>
      <c r="AG474" s="125" t="s">
        <v>683</v>
      </c>
      <c r="AH474" s="125" t="s">
        <v>683</v>
      </c>
      <c r="AI474" s="125" t="s">
        <v>683</v>
      </c>
      <c r="AJ474" s="125"/>
      <c r="AK474" s="125" t="s">
        <v>683</v>
      </c>
      <c r="AL474" s="125" t="s">
        <v>683</v>
      </c>
      <c r="AM474" s="125" t="s">
        <v>683</v>
      </c>
      <c r="AN474" s="125"/>
      <c r="AO474" s="125" t="s">
        <v>683</v>
      </c>
    </row>
    <row r="475" spans="1:41" ht="18.75" hidden="1" outlineLevel="2">
      <c r="A475" s="155">
        <v>604620</v>
      </c>
      <c r="B475" s="11">
        <f t="shared" si="2676"/>
        <v>630402910</v>
      </c>
      <c r="C475" s="11">
        <v>402910</v>
      </c>
      <c r="D475" s="140"/>
      <c r="E475" s="55" t="s">
        <v>110</v>
      </c>
      <c r="F475" s="78" t="s">
        <v>613</v>
      </c>
      <c r="G475" s="107" t="s">
        <v>587</v>
      </c>
      <c r="H475" s="50">
        <f>IFERROR(IF(G474,H474/G474*100,0),0)</f>
        <v>0</v>
      </c>
      <c r="I475" s="50">
        <f t="shared" ref="I475" si="2927">IFERROR(IF(H474,I474/H474*100,0),0)</f>
        <v>0</v>
      </c>
      <c r="J475" s="50">
        <f t="shared" ref="J475" si="2928">IFERROR(IF(I474,J474/I474*100,0),0)</f>
        <v>0</v>
      </c>
      <c r="K475" s="50">
        <f t="shared" ref="K475" si="2929">IFERROR(IF(J474,K474/J474*100,0),0)</f>
        <v>0</v>
      </c>
      <c r="L475" s="50">
        <f t="shared" ref="L475" si="2930">IFERROR(IF(K474,L474/K474*100,0),0)</f>
        <v>0</v>
      </c>
      <c r="M475" s="50">
        <f t="shared" ref="M475" si="2931">IFERROR(IF(L474,M474/L474*100,0),0)</f>
        <v>0</v>
      </c>
      <c r="N475" s="107" t="s">
        <v>587</v>
      </c>
      <c r="O475" s="50">
        <f>IFERROR(IF(N474,O474/N474*100,0),0)</f>
        <v>0</v>
      </c>
      <c r="P475" s="50">
        <f t="shared" ref="P475" si="2932">IFERROR(IF(O474,P474/O474*100,0),0)</f>
        <v>0</v>
      </c>
      <c r="Q475" s="50">
        <f t="shared" ref="Q475:S475" si="2933">IFERROR(IF(P474,Q474/P474*100,0),0)</f>
        <v>0</v>
      </c>
      <c r="R475" s="192" t="str">
        <f t="shared" si="2686"/>
        <v/>
      </c>
      <c r="S475" s="50">
        <f t="shared" si="2933"/>
        <v>0</v>
      </c>
      <c r="T475" s="215"/>
      <c r="U475" s="169"/>
      <c r="AA475" s="177" t="s">
        <v>110</v>
      </c>
      <c r="AD475" s="107" t="s">
        <v>683</v>
      </c>
      <c r="AE475" s="50" t="s">
        <v>683</v>
      </c>
      <c r="AF475" s="50" t="s">
        <v>683</v>
      </c>
      <c r="AG475" s="50" t="s">
        <v>683</v>
      </c>
      <c r="AH475" s="50" t="s">
        <v>683</v>
      </c>
      <c r="AI475" s="50" t="s">
        <v>683</v>
      </c>
      <c r="AJ475" s="50"/>
      <c r="AK475" s="107" t="s">
        <v>683</v>
      </c>
      <c r="AL475" s="50" t="s">
        <v>683</v>
      </c>
      <c r="AM475" s="50" t="s">
        <v>683</v>
      </c>
      <c r="AN475" s="50"/>
      <c r="AO475" s="192" t="s">
        <v>683</v>
      </c>
    </row>
    <row r="476" spans="1:41" ht="18.75" hidden="1" outlineLevel="2">
      <c r="A476" s="155">
        <v>604630</v>
      </c>
      <c r="B476" s="11">
        <f t="shared" si="2676"/>
        <v>630402920</v>
      </c>
      <c r="C476" s="11">
        <v>402920</v>
      </c>
      <c r="D476" s="140"/>
      <c r="E476" s="125" t="str">
        <f>IF(AA476="","Бюджетообразующее предприятие 146",AA476)</f>
        <v>Бюджетообразующее предприятие 146</v>
      </c>
      <c r="F476" s="157" t="s">
        <v>109</v>
      </c>
      <c r="G476" s="125" t="str">
        <f t="shared" ref="G476" si="2934">IF(AD476="","",AD476)</f>
        <v/>
      </c>
      <c r="H476" s="125" t="str">
        <f t="shared" ref="H476" si="2935">IF(AE476="","",AE476)</f>
        <v/>
      </c>
      <c r="I476" s="125" t="str">
        <f t="shared" ref="I476" si="2936">IF(AF476="","",AF476)</f>
        <v/>
      </c>
      <c r="J476" s="125" t="str">
        <f t="shared" ref="J476" si="2937">IF(AG476="","",AG476)</f>
        <v/>
      </c>
      <c r="K476" s="125" t="str">
        <f t="shared" ref="K476" si="2938">IF(AH476="","",AH476)</f>
        <v/>
      </c>
      <c r="L476" s="125" t="str">
        <f t="shared" ref="L476" si="2939">IF(AI476="","",AI476)</f>
        <v/>
      </c>
      <c r="M476" s="125"/>
      <c r="N476" s="125" t="str">
        <f t="shared" ref="N476" si="2940">IF(AK476="","",AK476)</f>
        <v/>
      </c>
      <c r="O476" s="125" t="str">
        <f t="shared" ref="O476" si="2941">IF(AL476="","",AL476)</f>
        <v/>
      </c>
      <c r="P476" s="125" t="str">
        <f t="shared" ref="P476" si="2942">IF(AM476="","",AM476)</f>
        <v/>
      </c>
      <c r="Q476" s="125"/>
      <c r="R476" s="125" t="str">
        <f t="shared" si="2686"/>
        <v/>
      </c>
      <c r="S476" s="125"/>
      <c r="T476" s="211"/>
      <c r="U476" s="169"/>
      <c r="AA476" s="177" t="s">
        <v>802</v>
      </c>
      <c r="AD476" s="125" t="s">
        <v>683</v>
      </c>
      <c r="AE476" s="125" t="s">
        <v>683</v>
      </c>
      <c r="AF476" s="125" t="s">
        <v>683</v>
      </c>
      <c r="AG476" s="125" t="s">
        <v>683</v>
      </c>
      <c r="AH476" s="125" t="s">
        <v>683</v>
      </c>
      <c r="AI476" s="125" t="s">
        <v>683</v>
      </c>
      <c r="AJ476" s="125"/>
      <c r="AK476" s="125" t="s">
        <v>683</v>
      </c>
      <c r="AL476" s="125" t="s">
        <v>683</v>
      </c>
      <c r="AM476" s="125" t="s">
        <v>683</v>
      </c>
      <c r="AN476" s="125"/>
      <c r="AO476" s="125" t="s">
        <v>683</v>
      </c>
    </row>
    <row r="477" spans="1:41" ht="18.75" hidden="1" outlineLevel="2">
      <c r="A477" s="155">
        <v>604640</v>
      </c>
      <c r="B477" s="11">
        <f t="shared" si="2676"/>
        <v>630402930</v>
      </c>
      <c r="C477" s="11">
        <v>402930</v>
      </c>
      <c r="D477" s="140"/>
      <c r="E477" s="55" t="s">
        <v>110</v>
      </c>
      <c r="F477" s="78" t="s">
        <v>613</v>
      </c>
      <c r="G477" s="107" t="s">
        <v>587</v>
      </c>
      <c r="H477" s="50">
        <f>IFERROR(IF(G476,H476/G476*100,0),0)</f>
        <v>0</v>
      </c>
      <c r="I477" s="50">
        <f t="shared" ref="I477" si="2943">IFERROR(IF(H476,I476/H476*100,0),0)</f>
        <v>0</v>
      </c>
      <c r="J477" s="50">
        <f t="shared" ref="J477" si="2944">IFERROR(IF(I476,J476/I476*100,0),0)</f>
        <v>0</v>
      </c>
      <c r="K477" s="50">
        <f t="shared" ref="K477" si="2945">IFERROR(IF(J476,K476/J476*100,0),0)</f>
        <v>0</v>
      </c>
      <c r="L477" s="50">
        <f t="shared" ref="L477" si="2946">IFERROR(IF(K476,L476/K476*100,0),0)</f>
        <v>0</v>
      </c>
      <c r="M477" s="50">
        <f t="shared" ref="M477" si="2947">IFERROR(IF(L476,M476/L476*100,0),0)</f>
        <v>0</v>
      </c>
      <c r="N477" s="107" t="s">
        <v>587</v>
      </c>
      <c r="O477" s="50">
        <f>IFERROR(IF(N476,O476/N476*100,0),0)</f>
        <v>0</v>
      </c>
      <c r="P477" s="50">
        <f t="shared" ref="P477" si="2948">IFERROR(IF(O476,P476/O476*100,0),0)</f>
        <v>0</v>
      </c>
      <c r="Q477" s="50">
        <f t="shared" ref="Q477:S477" si="2949">IFERROR(IF(P476,Q476/P476*100,0),0)</f>
        <v>0</v>
      </c>
      <c r="R477" s="192" t="str">
        <f t="shared" si="2686"/>
        <v/>
      </c>
      <c r="S477" s="50">
        <f t="shared" si="2949"/>
        <v>0</v>
      </c>
      <c r="T477" s="215"/>
      <c r="U477" s="169"/>
      <c r="AA477" s="177" t="s">
        <v>110</v>
      </c>
      <c r="AD477" s="107" t="s">
        <v>683</v>
      </c>
      <c r="AE477" s="50" t="s">
        <v>683</v>
      </c>
      <c r="AF477" s="50" t="s">
        <v>683</v>
      </c>
      <c r="AG477" s="50" t="s">
        <v>683</v>
      </c>
      <c r="AH477" s="50" t="s">
        <v>683</v>
      </c>
      <c r="AI477" s="50" t="s">
        <v>683</v>
      </c>
      <c r="AJ477" s="50"/>
      <c r="AK477" s="107" t="s">
        <v>683</v>
      </c>
      <c r="AL477" s="50" t="s">
        <v>683</v>
      </c>
      <c r="AM477" s="50" t="s">
        <v>683</v>
      </c>
      <c r="AN477" s="50"/>
      <c r="AO477" s="192" t="s">
        <v>683</v>
      </c>
    </row>
    <row r="478" spans="1:41" ht="18.75" hidden="1" outlineLevel="2">
      <c r="A478" s="155">
        <v>604650</v>
      </c>
      <c r="B478" s="11">
        <f t="shared" si="2676"/>
        <v>630402940</v>
      </c>
      <c r="C478" s="11">
        <v>402940</v>
      </c>
      <c r="D478" s="140"/>
      <c r="E478" s="125" t="str">
        <f>IF(AA478="","Бюджетообразующее предприятие 147",AA478)</f>
        <v>Бюджетообразующее предприятие 147</v>
      </c>
      <c r="F478" s="157" t="s">
        <v>109</v>
      </c>
      <c r="G478" s="125" t="str">
        <f t="shared" ref="G478" si="2950">IF(AD478="","",AD478)</f>
        <v/>
      </c>
      <c r="H478" s="125" t="str">
        <f t="shared" ref="H478" si="2951">IF(AE478="","",AE478)</f>
        <v/>
      </c>
      <c r="I478" s="125" t="str">
        <f t="shared" ref="I478" si="2952">IF(AF478="","",AF478)</f>
        <v/>
      </c>
      <c r="J478" s="125" t="str">
        <f t="shared" ref="J478" si="2953">IF(AG478="","",AG478)</f>
        <v/>
      </c>
      <c r="K478" s="125" t="str">
        <f t="shared" ref="K478" si="2954">IF(AH478="","",AH478)</f>
        <v/>
      </c>
      <c r="L478" s="125" t="str">
        <f t="shared" ref="L478" si="2955">IF(AI478="","",AI478)</f>
        <v/>
      </c>
      <c r="M478" s="125"/>
      <c r="N478" s="125" t="str">
        <f t="shared" ref="N478" si="2956">IF(AK478="","",AK478)</f>
        <v/>
      </c>
      <c r="O478" s="125" t="str">
        <f t="shared" ref="O478" si="2957">IF(AL478="","",AL478)</f>
        <v/>
      </c>
      <c r="P478" s="125" t="str">
        <f t="shared" ref="P478" si="2958">IF(AM478="","",AM478)</f>
        <v/>
      </c>
      <c r="Q478" s="125"/>
      <c r="R478" s="125" t="str">
        <f t="shared" si="2686"/>
        <v/>
      </c>
      <c r="S478" s="125"/>
      <c r="T478" s="211"/>
      <c r="U478" s="169"/>
      <c r="AA478" s="177" t="s">
        <v>803</v>
      </c>
      <c r="AD478" s="125" t="s">
        <v>683</v>
      </c>
      <c r="AE478" s="125" t="s">
        <v>683</v>
      </c>
      <c r="AF478" s="125" t="s">
        <v>683</v>
      </c>
      <c r="AG478" s="125" t="s">
        <v>683</v>
      </c>
      <c r="AH478" s="125" t="s">
        <v>683</v>
      </c>
      <c r="AI478" s="125" t="s">
        <v>683</v>
      </c>
      <c r="AJ478" s="125"/>
      <c r="AK478" s="125" t="s">
        <v>683</v>
      </c>
      <c r="AL478" s="125" t="s">
        <v>683</v>
      </c>
      <c r="AM478" s="125" t="s">
        <v>683</v>
      </c>
      <c r="AN478" s="125"/>
      <c r="AO478" s="125" t="s">
        <v>683</v>
      </c>
    </row>
    <row r="479" spans="1:41" ht="18.75" hidden="1" outlineLevel="2">
      <c r="A479" s="155">
        <v>604660</v>
      </c>
      <c r="B479" s="11">
        <f t="shared" si="2676"/>
        <v>630402950</v>
      </c>
      <c r="C479" s="11">
        <v>402950</v>
      </c>
      <c r="D479" s="140"/>
      <c r="E479" s="55" t="s">
        <v>110</v>
      </c>
      <c r="F479" s="78" t="s">
        <v>613</v>
      </c>
      <c r="G479" s="107" t="s">
        <v>587</v>
      </c>
      <c r="H479" s="50">
        <f>IFERROR(IF(G478,H478/G478*100,0),0)</f>
        <v>0</v>
      </c>
      <c r="I479" s="50">
        <f t="shared" ref="I479" si="2959">IFERROR(IF(H478,I478/H478*100,0),0)</f>
        <v>0</v>
      </c>
      <c r="J479" s="50">
        <f t="shared" ref="J479" si="2960">IFERROR(IF(I478,J478/I478*100,0),0)</f>
        <v>0</v>
      </c>
      <c r="K479" s="50">
        <f t="shared" ref="K479" si="2961">IFERROR(IF(J478,K478/J478*100,0),0)</f>
        <v>0</v>
      </c>
      <c r="L479" s="50">
        <f t="shared" ref="L479" si="2962">IFERROR(IF(K478,L478/K478*100,0),0)</f>
        <v>0</v>
      </c>
      <c r="M479" s="50">
        <f t="shared" ref="M479" si="2963">IFERROR(IF(L478,M478/L478*100,0),0)</f>
        <v>0</v>
      </c>
      <c r="N479" s="107" t="s">
        <v>587</v>
      </c>
      <c r="O479" s="50">
        <f>IFERROR(IF(N478,O478/N478*100,0),0)</f>
        <v>0</v>
      </c>
      <c r="P479" s="50">
        <f t="shared" ref="P479" si="2964">IFERROR(IF(O478,P478/O478*100,0),0)</f>
        <v>0</v>
      </c>
      <c r="Q479" s="50">
        <f t="shared" ref="Q479" si="2965">IFERROR(IF(P478,Q478/P478*100,0),0)</f>
        <v>0</v>
      </c>
      <c r="R479" s="192" t="str">
        <f t="shared" si="2686"/>
        <v/>
      </c>
      <c r="S479" s="50">
        <f>IFERROR(IF(R478,S478/R478*100,0),0)</f>
        <v>0</v>
      </c>
      <c r="T479" s="215"/>
      <c r="U479" s="169"/>
      <c r="AA479" s="177" t="s">
        <v>110</v>
      </c>
      <c r="AD479" s="107" t="s">
        <v>683</v>
      </c>
      <c r="AE479" s="50" t="s">
        <v>683</v>
      </c>
      <c r="AF479" s="50" t="s">
        <v>683</v>
      </c>
      <c r="AG479" s="50" t="s">
        <v>683</v>
      </c>
      <c r="AH479" s="50" t="s">
        <v>683</v>
      </c>
      <c r="AI479" s="50" t="s">
        <v>683</v>
      </c>
      <c r="AJ479" s="50"/>
      <c r="AK479" s="107" t="s">
        <v>683</v>
      </c>
      <c r="AL479" s="50" t="s">
        <v>683</v>
      </c>
      <c r="AM479" s="50" t="s">
        <v>683</v>
      </c>
      <c r="AN479" s="50"/>
      <c r="AO479" s="192" t="s">
        <v>683</v>
      </c>
    </row>
    <row r="480" spans="1:41" ht="18.75" hidden="1" outlineLevel="2">
      <c r="A480" s="155">
        <v>604670</v>
      </c>
      <c r="B480" s="11">
        <f t="shared" si="2676"/>
        <v>630402960</v>
      </c>
      <c r="C480" s="11">
        <v>402960</v>
      </c>
      <c r="D480" s="140"/>
      <c r="E480" s="125" t="str">
        <f>IF(AA480="","Бюджетообразующее предприятие 148",AA480)</f>
        <v>Бюджетообразующее предприятие 148</v>
      </c>
      <c r="F480" s="157" t="s">
        <v>109</v>
      </c>
      <c r="G480" s="125" t="str">
        <f t="shared" ref="G480" si="2966">IF(AD480="","",AD480)</f>
        <v/>
      </c>
      <c r="H480" s="125" t="str">
        <f t="shared" ref="H480" si="2967">IF(AE480="","",AE480)</f>
        <v/>
      </c>
      <c r="I480" s="125" t="str">
        <f t="shared" ref="I480" si="2968">IF(AF480="","",AF480)</f>
        <v/>
      </c>
      <c r="J480" s="125" t="str">
        <f t="shared" ref="J480" si="2969">IF(AG480="","",AG480)</f>
        <v/>
      </c>
      <c r="K480" s="125" t="str">
        <f t="shared" ref="K480" si="2970">IF(AH480="","",AH480)</f>
        <v/>
      </c>
      <c r="L480" s="125" t="str">
        <f t="shared" ref="L480" si="2971">IF(AI480="","",AI480)</f>
        <v/>
      </c>
      <c r="M480" s="125"/>
      <c r="N480" s="125" t="str">
        <f t="shared" ref="N480" si="2972">IF(AK480="","",AK480)</f>
        <v/>
      </c>
      <c r="O480" s="125" t="str">
        <f t="shared" ref="O480" si="2973">IF(AL480="","",AL480)</f>
        <v/>
      </c>
      <c r="P480" s="125" t="str">
        <f t="shared" ref="P480" si="2974">IF(AM480="","",AM480)</f>
        <v/>
      </c>
      <c r="Q480" s="125"/>
      <c r="R480" s="125" t="str">
        <f t="shared" si="2686"/>
        <v/>
      </c>
      <c r="S480" s="125"/>
      <c r="T480" s="211"/>
      <c r="U480" s="169"/>
      <c r="AA480" s="177" t="s">
        <v>804</v>
      </c>
      <c r="AD480" s="125" t="s">
        <v>683</v>
      </c>
      <c r="AE480" s="125" t="s">
        <v>683</v>
      </c>
      <c r="AF480" s="125" t="s">
        <v>683</v>
      </c>
      <c r="AG480" s="125" t="s">
        <v>683</v>
      </c>
      <c r="AH480" s="125" t="s">
        <v>683</v>
      </c>
      <c r="AI480" s="125" t="s">
        <v>683</v>
      </c>
      <c r="AJ480" s="125"/>
      <c r="AK480" s="125" t="s">
        <v>683</v>
      </c>
      <c r="AL480" s="125" t="s">
        <v>683</v>
      </c>
      <c r="AM480" s="125" t="s">
        <v>683</v>
      </c>
      <c r="AN480" s="125"/>
      <c r="AO480" s="125" t="s">
        <v>683</v>
      </c>
    </row>
    <row r="481" spans="1:41" ht="18.75" hidden="1" outlineLevel="2">
      <c r="A481" s="155">
        <v>604680</v>
      </c>
      <c r="B481" s="11">
        <f t="shared" si="2676"/>
        <v>630402970</v>
      </c>
      <c r="C481" s="11">
        <v>402970</v>
      </c>
      <c r="D481" s="140"/>
      <c r="E481" s="55" t="s">
        <v>110</v>
      </c>
      <c r="F481" s="78" t="s">
        <v>613</v>
      </c>
      <c r="G481" s="107" t="s">
        <v>587</v>
      </c>
      <c r="H481" s="50">
        <f>IFERROR(IF(G480,H480/G480*100,0),0)</f>
        <v>0</v>
      </c>
      <c r="I481" s="50">
        <f t="shared" ref="I481" si="2975">IFERROR(IF(H480,I480/H480*100,0),0)</f>
        <v>0</v>
      </c>
      <c r="J481" s="50">
        <f t="shared" ref="J481" si="2976">IFERROR(IF(I480,J480/I480*100,0),0)</f>
        <v>0</v>
      </c>
      <c r="K481" s="50">
        <f t="shared" ref="K481" si="2977">IFERROR(IF(J480,K480/J480*100,0),0)</f>
        <v>0</v>
      </c>
      <c r="L481" s="50">
        <f t="shared" ref="L481" si="2978">IFERROR(IF(K480,L480/K480*100,0),0)</f>
        <v>0</v>
      </c>
      <c r="M481" s="50">
        <f t="shared" ref="M481" si="2979">IFERROR(IF(L480,M480/L480*100,0),0)</f>
        <v>0</v>
      </c>
      <c r="N481" s="107" t="s">
        <v>587</v>
      </c>
      <c r="O481" s="50">
        <f>IFERROR(IF(N480,O480/N480*100,0),0)</f>
        <v>0</v>
      </c>
      <c r="P481" s="50">
        <f t="shared" ref="P481" si="2980">IFERROR(IF(O480,P480/O480*100,0),0)</f>
        <v>0</v>
      </c>
      <c r="Q481" s="50">
        <f t="shared" ref="Q481:S481" si="2981">IFERROR(IF(P480,Q480/P480*100,0),0)</f>
        <v>0</v>
      </c>
      <c r="R481" s="192" t="str">
        <f t="shared" si="2686"/>
        <v/>
      </c>
      <c r="S481" s="50">
        <f t="shared" si="2981"/>
        <v>0</v>
      </c>
      <c r="T481" s="215"/>
      <c r="U481" s="169"/>
      <c r="AA481" s="177" t="s">
        <v>110</v>
      </c>
      <c r="AD481" s="107" t="s">
        <v>683</v>
      </c>
      <c r="AE481" s="50" t="s">
        <v>683</v>
      </c>
      <c r="AF481" s="50" t="s">
        <v>683</v>
      </c>
      <c r="AG481" s="50" t="s">
        <v>683</v>
      </c>
      <c r="AH481" s="50" t="s">
        <v>683</v>
      </c>
      <c r="AI481" s="50" t="s">
        <v>683</v>
      </c>
      <c r="AJ481" s="50"/>
      <c r="AK481" s="107" t="s">
        <v>683</v>
      </c>
      <c r="AL481" s="50" t="s">
        <v>683</v>
      </c>
      <c r="AM481" s="50" t="s">
        <v>683</v>
      </c>
      <c r="AN481" s="50"/>
      <c r="AO481" s="192" t="s">
        <v>683</v>
      </c>
    </row>
    <row r="482" spans="1:41" ht="18.75" hidden="1" outlineLevel="2">
      <c r="A482" s="155">
        <v>604690</v>
      </c>
      <c r="B482" s="11">
        <f t="shared" si="2676"/>
        <v>630402980</v>
      </c>
      <c r="C482" s="11">
        <v>402980</v>
      </c>
      <c r="D482" s="140"/>
      <c r="E482" s="125" t="str">
        <f>IF(AA482="","Бюджетообразующее предприятие 149",AA482)</f>
        <v>Бюджетообразующее предприятие 149</v>
      </c>
      <c r="F482" s="157" t="s">
        <v>109</v>
      </c>
      <c r="G482" s="125" t="str">
        <f t="shared" ref="G482" si="2982">IF(AD482="","",AD482)</f>
        <v/>
      </c>
      <c r="H482" s="125" t="str">
        <f t="shared" ref="H482" si="2983">IF(AE482="","",AE482)</f>
        <v/>
      </c>
      <c r="I482" s="125" t="str">
        <f t="shared" ref="I482" si="2984">IF(AF482="","",AF482)</f>
        <v/>
      </c>
      <c r="J482" s="125" t="str">
        <f t="shared" ref="J482" si="2985">IF(AG482="","",AG482)</f>
        <v/>
      </c>
      <c r="K482" s="125" t="str">
        <f t="shared" ref="K482" si="2986">IF(AH482="","",AH482)</f>
        <v/>
      </c>
      <c r="L482" s="125" t="str">
        <f t="shared" ref="L482" si="2987">IF(AI482="","",AI482)</f>
        <v/>
      </c>
      <c r="M482" s="125"/>
      <c r="N482" s="125" t="str">
        <f t="shared" ref="N482" si="2988">IF(AK482="","",AK482)</f>
        <v/>
      </c>
      <c r="O482" s="125" t="str">
        <f t="shared" ref="O482" si="2989">IF(AL482="","",AL482)</f>
        <v/>
      </c>
      <c r="P482" s="125" t="str">
        <f t="shared" ref="P482" si="2990">IF(AM482="","",AM482)</f>
        <v/>
      </c>
      <c r="Q482" s="125"/>
      <c r="R482" s="125" t="str">
        <f t="shared" si="2686"/>
        <v/>
      </c>
      <c r="S482" s="125"/>
      <c r="T482" s="211"/>
      <c r="U482" s="169"/>
      <c r="AA482" s="177" t="s">
        <v>805</v>
      </c>
      <c r="AD482" s="125" t="s">
        <v>683</v>
      </c>
      <c r="AE482" s="125" t="s">
        <v>683</v>
      </c>
      <c r="AF482" s="125" t="s">
        <v>683</v>
      </c>
      <c r="AG482" s="125" t="s">
        <v>683</v>
      </c>
      <c r="AH482" s="125" t="s">
        <v>683</v>
      </c>
      <c r="AI482" s="125" t="s">
        <v>683</v>
      </c>
      <c r="AJ482" s="125"/>
      <c r="AK482" s="125" t="s">
        <v>683</v>
      </c>
      <c r="AL482" s="125" t="s">
        <v>683</v>
      </c>
      <c r="AM482" s="125" t="s">
        <v>683</v>
      </c>
      <c r="AN482" s="125"/>
      <c r="AO482" s="125" t="s">
        <v>683</v>
      </c>
    </row>
    <row r="483" spans="1:41" ht="18.75" hidden="1" outlineLevel="2">
      <c r="A483" s="155">
        <v>604700</v>
      </c>
      <c r="B483" s="11">
        <f t="shared" si="2676"/>
        <v>630402990</v>
      </c>
      <c r="C483" s="11">
        <v>402990</v>
      </c>
      <c r="D483" s="140"/>
      <c r="E483" s="55" t="s">
        <v>110</v>
      </c>
      <c r="F483" s="78" t="s">
        <v>613</v>
      </c>
      <c r="G483" s="107" t="s">
        <v>587</v>
      </c>
      <c r="H483" s="50">
        <f>IFERROR(IF(G482,H482/G482*100,0),0)</f>
        <v>0</v>
      </c>
      <c r="I483" s="50">
        <f t="shared" ref="I483" si="2991">IFERROR(IF(H482,I482/H482*100,0),0)</f>
        <v>0</v>
      </c>
      <c r="J483" s="50">
        <f t="shared" ref="J483" si="2992">IFERROR(IF(I482,J482/I482*100,0),0)</f>
        <v>0</v>
      </c>
      <c r="K483" s="50">
        <f t="shared" ref="K483" si="2993">IFERROR(IF(J482,K482/J482*100,0),0)</f>
        <v>0</v>
      </c>
      <c r="L483" s="50">
        <f t="shared" ref="L483" si="2994">IFERROR(IF(K482,L482/K482*100,0),0)</f>
        <v>0</v>
      </c>
      <c r="M483" s="50">
        <f t="shared" ref="M483" si="2995">IFERROR(IF(L482,M482/L482*100,0),0)</f>
        <v>0</v>
      </c>
      <c r="N483" s="107" t="s">
        <v>587</v>
      </c>
      <c r="O483" s="50">
        <f>IFERROR(IF(N482,O482/N482*100,0),0)</f>
        <v>0</v>
      </c>
      <c r="P483" s="50">
        <f t="shared" ref="P483" si="2996">IFERROR(IF(O482,P482/O482*100,0),0)</f>
        <v>0</v>
      </c>
      <c r="Q483" s="50">
        <f t="shared" ref="Q483:S483" si="2997">IFERROR(IF(P482,Q482/P482*100,0),0)</f>
        <v>0</v>
      </c>
      <c r="R483" s="192" t="str">
        <f t="shared" si="2686"/>
        <v/>
      </c>
      <c r="S483" s="50">
        <f t="shared" si="2997"/>
        <v>0</v>
      </c>
      <c r="T483" s="215"/>
      <c r="U483" s="169"/>
      <c r="AA483" s="177" t="s">
        <v>110</v>
      </c>
      <c r="AD483" s="107" t="s">
        <v>683</v>
      </c>
      <c r="AE483" s="50" t="s">
        <v>683</v>
      </c>
      <c r="AF483" s="50" t="s">
        <v>683</v>
      </c>
      <c r="AG483" s="50" t="s">
        <v>683</v>
      </c>
      <c r="AH483" s="50" t="s">
        <v>683</v>
      </c>
      <c r="AI483" s="50" t="s">
        <v>683</v>
      </c>
      <c r="AJ483" s="50"/>
      <c r="AK483" s="107" t="s">
        <v>683</v>
      </c>
      <c r="AL483" s="50" t="s">
        <v>683</v>
      </c>
      <c r="AM483" s="50" t="s">
        <v>683</v>
      </c>
      <c r="AN483" s="50"/>
      <c r="AO483" s="192" t="s">
        <v>683</v>
      </c>
    </row>
    <row r="484" spans="1:41" ht="18.75" hidden="1" outlineLevel="2">
      <c r="A484" s="155">
        <v>604710</v>
      </c>
      <c r="B484" s="11">
        <f t="shared" si="2676"/>
        <v>630403000</v>
      </c>
      <c r="C484" s="11">
        <v>403000</v>
      </c>
      <c r="D484" s="140"/>
      <c r="E484" s="125" t="str">
        <f>IF(AA484="","Бюджетообразующее предприятие 150",AA484)</f>
        <v>Бюджетообразующее предприятие 150</v>
      </c>
      <c r="F484" s="157" t="s">
        <v>109</v>
      </c>
      <c r="G484" s="125" t="str">
        <f t="shared" ref="G484" si="2998">IF(AD484="","",AD484)</f>
        <v/>
      </c>
      <c r="H484" s="125" t="str">
        <f t="shared" ref="H484" si="2999">IF(AE484="","",AE484)</f>
        <v/>
      </c>
      <c r="I484" s="125" t="str">
        <f t="shared" ref="I484" si="3000">IF(AF484="","",AF484)</f>
        <v/>
      </c>
      <c r="J484" s="125" t="str">
        <f t="shared" ref="J484" si="3001">IF(AG484="","",AG484)</f>
        <v/>
      </c>
      <c r="K484" s="125" t="str">
        <f t="shared" ref="K484" si="3002">IF(AH484="","",AH484)</f>
        <v/>
      </c>
      <c r="L484" s="125" t="str">
        <f t="shared" ref="L484" si="3003">IF(AI484="","",AI484)</f>
        <v/>
      </c>
      <c r="M484" s="125"/>
      <c r="N484" s="125" t="str">
        <f t="shared" ref="N484" si="3004">IF(AK484="","",AK484)</f>
        <v/>
      </c>
      <c r="O484" s="125" t="str">
        <f t="shared" ref="O484" si="3005">IF(AL484="","",AL484)</f>
        <v/>
      </c>
      <c r="P484" s="125" t="str">
        <f t="shared" ref="P484" si="3006">IF(AM484="","",AM484)</f>
        <v/>
      </c>
      <c r="Q484" s="125"/>
      <c r="R484" s="125" t="str">
        <f t="shared" si="2686"/>
        <v/>
      </c>
      <c r="S484" s="125"/>
      <c r="T484" s="211"/>
      <c r="U484" s="169"/>
      <c r="AA484" s="177" t="s">
        <v>806</v>
      </c>
      <c r="AD484" s="125" t="s">
        <v>683</v>
      </c>
      <c r="AE484" s="125" t="s">
        <v>683</v>
      </c>
      <c r="AF484" s="125" t="s">
        <v>683</v>
      </c>
      <c r="AG484" s="125" t="s">
        <v>683</v>
      </c>
      <c r="AH484" s="125" t="s">
        <v>683</v>
      </c>
      <c r="AI484" s="125" t="s">
        <v>683</v>
      </c>
      <c r="AJ484" s="125"/>
      <c r="AK484" s="125" t="s">
        <v>683</v>
      </c>
      <c r="AL484" s="125" t="s">
        <v>683</v>
      </c>
      <c r="AM484" s="125" t="s">
        <v>683</v>
      </c>
      <c r="AN484" s="125"/>
      <c r="AO484" s="125" t="s">
        <v>683</v>
      </c>
    </row>
    <row r="485" spans="1:41" ht="15.75" hidden="1" outlineLevel="2">
      <c r="A485" s="155">
        <v>604720</v>
      </c>
      <c r="B485" s="11">
        <f t="shared" si="2676"/>
        <v>630403010</v>
      </c>
      <c r="C485" s="11">
        <v>403010</v>
      </c>
      <c r="D485" s="140"/>
      <c r="E485" s="55" t="s">
        <v>110</v>
      </c>
      <c r="F485" s="78" t="s">
        <v>613</v>
      </c>
      <c r="G485" s="107" t="s">
        <v>587</v>
      </c>
      <c r="H485" s="50">
        <f>IFERROR(IF(G484,H484/G484*100,0),0)</f>
        <v>0</v>
      </c>
      <c r="I485" s="50">
        <f t="shared" ref="I485" si="3007">IFERROR(IF(H484,I484/H484*100,0),0)</f>
        <v>0</v>
      </c>
      <c r="J485" s="50">
        <f t="shared" ref="J485" si="3008">IFERROR(IF(I484,J484/I484*100,0),0)</f>
        <v>0</v>
      </c>
      <c r="K485" s="50">
        <f t="shared" ref="K485" si="3009">IFERROR(IF(J484,K484/J484*100,0),0)</f>
        <v>0</v>
      </c>
      <c r="L485" s="50">
        <f t="shared" ref="L485" si="3010">IFERROR(IF(K484,L484/K484*100,0),0)</f>
        <v>0</v>
      </c>
      <c r="M485" s="50">
        <f t="shared" ref="M485" si="3011">IFERROR(IF(L484,M484/L484*100,0),0)</f>
        <v>0</v>
      </c>
      <c r="N485" s="107" t="s">
        <v>587</v>
      </c>
      <c r="O485" s="50">
        <f>IFERROR(IF(N484,O484/N484*100,0),0)</f>
        <v>0</v>
      </c>
      <c r="P485" s="50">
        <f t="shared" ref="P485" si="3012">IFERROR(IF(O484,P484/O484*100,0),0)</f>
        <v>0</v>
      </c>
      <c r="Q485" s="50">
        <f t="shared" ref="Q485:S485" si="3013">IFERROR(IF(P484,Q484/P484*100,0),0)</f>
        <v>0</v>
      </c>
      <c r="R485" s="192" t="str">
        <f t="shared" si="2686"/>
        <v/>
      </c>
      <c r="S485" s="50">
        <f t="shared" si="3013"/>
        <v>0</v>
      </c>
      <c r="T485" s="215"/>
      <c r="AA485" s="177" t="s">
        <v>110</v>
      </c>
      <c r="AD485" s="107" t="s">
        <v>683</v>
      </c>
      <c r="AE485" s="50" t="s">
        <v>683</v>
      </c>
      <c r="AF485" s="50" t="s">
        <v>683</v>
      </c>
      <c r="AG485" s="50" t="s">
        <v>683</v>
      </c>
      <c r="AH485" s="50" t="s">
        <v>683</v>
      </c>
      <c r="AI485" s="50" t="s">
        <v>683</v>
      </c>
      <c r="AJ485" s="50"/>
      <c r="AK485" s="107" t="s">
        <v>683</v>
      </c>
      <c r="AL485" s="50" t="s">
        <v>683</v>
      </c>
      <c r="AM485" s="50" t="s">
        <v>683</v>
      </c>
      <c r="AN485" s="50"/>
      <c r="AO485" s="192" t="s">
        <v>683</v>
      </c>
    </row>
    <row r="486" spans="1:41" ht="15.75" hidden="1" outlineLevel="2">
      <c r="A486" s="155">
        <v>604730</v>
      </c>
      <c r="B486" s="11">
        <f t="shared" ref="B486:B505" si="3014">VALUE(CONCATENATE($A$2,$C$4,C486))</f>
        <v>630403020</v>
      </c>
      <c r="C486" s="11">
        <v>403020</v>
      </c>
      <c r="D486" s="140"/>
      <c r="E486" s="125" t="str">
        <f>IF(AA486="","Бюджетообразующее предприятие 151",AA486)</f>
        <v>Бюджетообразующее предприятие 151</v>
      </c>
      <c r="F486" s="24" t="s">
        <v>109</v>
      </c>
      <c r="G486" s="125" t="str">
        <f t="shared" ref="G486" si="3015">IF(AD486="","",AD486)</f>
        <v/>
      </c>
      <c r="H486" s="125" t="str">
        <f t="shared" ref="H486" si="3016">IF(AE486="","",AE486)</f>
        <v/>
      </c>
      <c r="I486" s="125" t="str">
        <f t="shared" ref="I486" si="3017">IF(AF486="","",AF486)</f>
        <v/>
      </c>
      <c r="J486" s="125" t="str">
        <f t="shared" ref="J486" si="3018">IF(AG486="","",AG486)</f>
        <v/>
      </c>
      <c r="K486" s="125" t="str">
        <f t="shared" ref="K486" si="3019">IF(AH486="","",AH486)</f>
        <v/>
      </c>
      <c r="L486" s="125" t="str">
        <f t="shared" ref="L486" si="3020">IF(AI486="","",AI486)</f>
        <v/>
      </c>
      <c r="M486" s="125"/>
      <c r="N486" s="125" t="str">
        <f t="shared" ref="N486" si="3021">IF(AK486="","",AK486)</f>
        <v/>
      </c>
      <c r="O486" s="125" t="str">
        <f t="shared" ref="O486" si="3022">IF(AL486="","",AL486)</f>
        <v/>
      </c>
      <c r="P486" s="125" t="str">
        <f t="shared" ref="P486" si="3023">IF(AM486="","",AM486)</f>
        <v/>
      </c>
      <c r="Q486" s="125"/>
      <c r="R486" s="125" t="str">
        <f t="shared" si="2686"/>
        <v/>
      </c>
      <c r="S486" s="125"/>
      <c r="T486" s="211"/>
      <c r="AA486" s="177" t="s">
        <v>642</v>
      </c>
      <c r="AD486" s="125" t="s">
        <v>683</v>
      </c>
      <c r="AE486" s="125" t="s">
        <v>683</v>
      </c>
      <c r="AF486" s="125" t="s">
        <v>683</v>
      </c>
      <c r="AG486" s="125" t="s">
        <v>683</v>
      </c>
      <c r="AH486" s="125" t="s">
        <v>683</v>
      </c>
      <c r="AI486" s="125" t="s">
        <v>683</v>
      </c>
      <c r="AJ486" s="125"/>
      <c r="AK486" s="125" t="s">
        <v>683</v>
      </c>
      <c r="AL486" s="125" t="s">
        <v>683</v>
      </c>
      <c r="AM486" s="125" t="s">
        <v>683</v>
      </c>
      <c r="AN486" s="125"/>
      <c r="AO486" s="125" t="s">
        <v>683</v>
      </c>
    </row>
    <row r="487" spans="1:41" ht="15.75" hidden="1" outlineLevel="2">
      <c r="A487" s="155">
        <v>604740</v>
      </c>
      <c r="B487" s="11">
        <f t="shared" si="3014"/>
        <v>630403030</v>
      </c>
      <c r="C487" s="11">
        <v>403030</v>
      </c>
      <c r="D487" s="140"/>
      <c r="E487" s="55" t="s">
        <v>110</v>
      </c>
      <c r="F487" s="78" t="s">
        <v>613</v>
      </c>
      <c r="G487" s="107" t="s">
        <v>587</v>
      </c>
      <c r="H487" s="50">
        <f>IFERROR(IF(G486,H486/G486*100,0),0)</f>
        <v>0</v>
      </c>
      <c r="I487" s="50">
        <f t="shared" ref="I487" si="3024">IFERROR(IF(H486,I486/H486*100,0),0)</f>
        <v>0</v>
      </c>
      <c r="J487" s="50">
        <f t="shared" ref="J487" si="3025">IFERROR(IF(I486,J486/I486*100,0),0)</f>
        <v>0</v>
      </c>
      <c r="K487" s="50">
        <f t="shared" ref="K487" si="3026">IFERROR(IF(J486,K486/J486*100,0),0)</f>
        <v>0</v>
      </c>
      <c r="L487" s="50">
        <f t="shared" ref="L487" si="3027">IFERROR(IF(K486,L486/K486*100,0),0)</f>
        <v>0</v>
      </c>
      <c r="M487" s="50">
        <f t="shared" ref="M487" si="3028">IFERROR(IF(L486,M486/L486*100,0),0)</f>
        <v>0</v>
      </c>
      <c r="N487" s="107" t="s">
        <v>587</v>
      </c>
      <c r="O487" s="50">
        <f>IFERROR(IF(N486,O486/N486*100,0),0)</f>
        <v>0</v>
      </c>
      <c r="P487" s="50">
        <f t="shared" ref="P487" si="3029">IFERROR(IF(O486,P486/O486*100,0),0)</f>
        <v>0</v>
      </c>
      <c r="Q487" s="50">
        <f t="shared" ref="Q487:S487" si="3030">IFERROR(IF(P486,Q486/P486*100,0),0)</f>
        <v>0</v>
      </c>
      <c r="R487" s="192" t="str">
        <f t="shared" si="2686"/>
        <v/>
      </c>
      <c r="S487" s="50">
        <f t="shared" si="3030"/>
        <v>0</v>
      </c>
      <c r="T487" s="215"/>
      <c r="AA487" s="177" t="s">
        <v>110</v>
      </c>
      <c r="AD487" s="107" t="s">
        <v>683</v>
      </c>
      <c r="AE487" s="50" t="s">
        <v>683</v>
      </c>
      <c r="AF487" s="50" t="s">
        <v>683</v>
      </c>
      <c r="AG487" s="50" t="s">
        <v>683</v>
      </c>
      <c r="AH487" s="50" t="s">
        <v>683</v>
      </c>
      <c r="AI487" s="50" t="s">
        <v>683</v>
      </c>
      <c r="AJ487" s="50"/>
      <c r="AK487" s="107" t="s">
        <v>683</v>
      </c>
      <c r="AL487" s="50" t="s">
        <v>683</v>
      </c>
      <c r="AM487" s="50" t="s">
        <v>683</v>
      </c>
      <c r="AN487" s="50"/>
      <c r="AO487" s="192" t="s">
        <v>683</v>
      </c>
    </row>
    <row r="488" spans="1:41" ht="15.75" hidden="1" outlineLevel="2">
      <c r="A488" s="155">
        <v>604750</v>
      </c>
      <c r="B488" s="11">
        <f t="shared" si="3014"/>
        <v>630403040</v>
      </c>
      <c r="C488" s="11">
        <v>403040</v>
      </c>
      <c r="D488" s="140"/>
      <c r="E488" s="125" t="str">
        <f>IF(AA488="","Бюджетообразующее предприятие 152",AA488)</f>
        <v>Бюджетообразующее предприятие 152</v>
      </c>
      <c r="F488" s="24" t="s">
        <v>109</v>
      </c>
      <c r="G488" s="125" t="str">
        <f t="shared" ref="G488" si="3031">IF(AD488="","",AD488)</f>
        <v/>
      </c>
      <c r="H488" s="125" t="str">
        <f t="shared" ref="H488" si="3032">IF(AE488="","",AE488)</f>
        <v/>
      </c>
      <c r="I488" s="125" t="str">
        <f t="shared" ref="I488" si="3033">IF(AF488="","",AF488)</f>
        <v/>
      </c>
      <c r="J488" s="125" t="str">
        <f t="shared" ref="J488" si="3034">IF(AG488="","",AG488)</f>
        <v/>
      </c>
      <c r="K488" s="125" t="str">
        <f t="shared" ref="K488" si="3035">IF(AH488="","",AH488)</f>
        <v/>
      </c>
      <c r="L488" s="125" t="str">
        <f t="shared" ref="L488" si="3036">IF(AI488="","",AI488)</f>
        <v/>
      </c>
      <c r="M488" s="125"/>
      <c r="N488" s="125" t="str">
        <f t="shared" ref="N488" si="3037">IF(AK488="","",AK488)</f>
        <v/>
      </c>
      <c r="O488" s="125" t="str">
        <f t="shared" ref="O488" si="3038">IF(AL488="","",AL488)</f>
        <v/>
      </c>
      <c r="P488" s="125" t="str">
        <f t="shared" ref="P488" si="3039">IF(AM488="","",AM488)</f>
        <v/>
      </c>
      <c r="Q488" s="125"/>
      <c r="R488" s="125" t="str">
        <f t="shared" si="2686"/>
        <v/>
      </c>
      <c r="S488" s="125"/>
      <c r="T488" s="211"/>
      <c r="AA488" s="177" t="s">
        <v>643</v>
      </c>
      <c r="AD488" s="125" t="s">
        <v>683</v>
      </c>
      <c r="AE488" s="125" t="s">
        <v>683</v>
      </c>
      <c r="AF488" s="125" t="s">
        <v>683</v>
      </c>
      <c r="AG488" s="125" t="s">
        <v>683</v>
      </c>
      <c r="AH488" s="125" t="s">
        <v>683</v>
      </c>
      <c r="AI488" s="125" t="s">
        <v>683</v>
      </c>
      <c r="AJ488" s="125"/>
      <c r="AK488" s="125" t="s">
        <v>683</v>
      </c>
      <c r="AL488" s="125" t="s">
        <v>683</v>
      </c>
      <c r="AM488" s="125" t="s">
        <v>683</v>
      </c>
      <c r="AN488" s="125"/>
      <c r="AO488" s="125" t="s">
        <v>683</v>
      </c>
    </row>
    <row r="489" spans="1:41" ht="15.75" hidden="1" outlineLevel="2">
      <c r="A489" s="155">
        <v>604760</v>
      </c>
      <c r="B489" s="11">
        <f t="shared" si="3014"/>
        <v>630403050</v>
      </c>
      <c r="C489" s="11">
        <v>403050</v>
      </c>
      <c r="D489" s="140"/>
      <c r="E489" s="55" t="s">
        <v>110</v>
      </c>
      <c r="F489" s="78" t="s">
        <v>613</v>
      </c>
      <c r="G489" s="107" t="s">
        <v>587</v>
      </c>
      <c r="H489" s="50">
        <f>IFERROR(IF(G488,H488/G488*100,0),0)</f>
        <v>0</v>
      </c>
      <c r="I489" s="50">
        <f t="shared" ref="I489" si="3040">IFERROR(IF(H488,I488/H488*100,0),0)</f>
        <v>0</v>
      </c>
      <c r="J489" s="50">
        <f t="shared" ref="J489" si="3041">IFERROR(IF(I488,J488/I488*100,0),0)</f>
        <v>0</v>
      </c>
      <c r="K489" s="50">
        <f t="shared" ref="K489" si="3042">IFERROR(IF(J488,K488/J488*100,0),0)</f>
        <v>0</v>
      </c>
      <c r="L489" s="50">
        <f t="shared" ref="L489" si="3043">IFERROR(IF(K488,L488/K488*100,0),0)</f>
        <v>0</v>
      </c>
      <c r="M489" s="50">
        <f t="shared" ref="M489" si="3044">IFERROR(IF(L488,M488/L488*100,0),0)</f>
        <v>0</v>
      </c>
      <c r="N489" s="107" t="s">
        <v>587</v>
      </c>
      <c r="O489" s="50">
        <f>IFERROR(IF(N488,O488/N488*100,0),0)</f>
        <v>0</v>
      </c>
      <c r="P489" s="50">
        <f t="shared" ref="P489" si="3045">IFERROR(IF(O488,P488/O488*100,0),0)</f>
        <v>0</v>
      </c>
      <c r="Q489" s="50">
        <f t="shared" ref="Q489" si="3046">IFERROR(IF(P488,Q488/P488*100,0),0)</f>
        <v>0</v>
      </c>
      <c r="R489" s="192" t="str">
        <f t="shared" si="2686"/>
        <v/>
      </c>
      <c r="S489" s="50">
        <f>IFERROR(IF(R488,S488/R488*100,0),0)</f>
        <v>0</v>
      </c>
      <c r="T489" s="215"/>
      <c r="AA489" s="177" t="s">
        <v>110</v>
      </c>
      <c r="AD489" s="107" t="s">
        <v>683</v>
      </c>
      <c r="AE489" s="50" t="s">
        <v>683</v>
      </c>
      <c r="AF489" s="50" t="s">
        <v>683</v>
      </c>
      <c r="AG489" s="50" t="s">
        <v>683</v>
      </c>
      <c r="AH489" s="50" t="s">
        <v>683</v>
      </c>
      <c r="AI489" s="50" t="s">
        <v>683</v>
      </c>
      <c r="AJ489" s="50"/>
      <c r="AK489" s="107" t="s">
        <v>683</v>
      </c>
      <c r="AL489" s="50" t="s">
        <v>683</v>
      </c>
      <c r="AM489" s="50" t="s">
        <v>683</v>
      </c>
      <c r="AN489" s="50"/>
      <c r="AO489" s="192" t="s">
        <v>683</v>
      </c>
    </row>
    <row r="490" spans="1:41" ht="15.75" hidden="1" outlineLevel="2">
      <c r="A490" s="155">
        <v>604770</v>
      </c>
      <c r="B490" s="11">
        <f t="shared" si="3014"/>
        <v>630403060</v>
      </c>
      <c r="C490" s="11">
        <v>403060</v>
      </c>
      <c r="D490" s="140"/>
      <c r="E490" s="125" t="str">
        <f>IF(AA490="","Бюджетообразующее предприятие 153",AA490)</f>
        <v>Бюджетообразующее предприятие 153</v>
      </c>
      <c r="F490" s="24" t="s">
        <v>109</v>
      </c>
      <c r="G490" s="125" t="str">
        <f t="shared" ref="G490" si="3047">IF(AD490="","",AD490)</f>
        <v/>
      </c>
      <c r="H490" s="125" t="str">
        <f t="shared" ref="H490" si="3048">IF(AE490="","",AE490)</f>
        <v/>
      </c>
      <c r="I490" s="125" t="str">
        <f t="shared" ref="I490" si="3049">IF(AF490="","",AF490)</f>
        <v/>
      </c>
      <c r="J490" s="125" t="str">
        <f t="shared" ref="J490" si="3050">IF(AG490="","",AG490)</f>
        <v/>
      </c>
      <c r="K490" s="125" t="str">
        <f t="shared" ref="K490" si="3051">IF(AH490="","",AH490)</f>
        <v/>
      </c>
      <c r="L490" s="125" t="str">
        <f t="shared" ref="L490" si="3052">IF(AI490="","",AI490)</f>
        <v/>
      </c>
      <c r="M490" s="125"/>
      <c r="N490" s="125" t="str">
        <f t="shared" ref="N490" si="3053">IF(AK490="","",AK490)</f>
        <v/>
      </c>
      <c r="O490" s="125" t="str">
        <f t="shared" ref="O490" si="3054">IF(AL490="","",AL490)</f>
        <v/>
      </c>
      <c r="P490" s="125" t="str">
        <f t="shared" ref="P490" si="3055">IF(AM490="","",AM490)</f>
        <v/>
      </c>
      <c r="Q490" s="125"/>
      <c r="R490" s="125" t="str">
        <f t="shared" si="2686"/>
        <v/>
      </c>
      <c r="S490" s="125"/>
      <c r="T490" s="211"/>
      <c r="AA490" s="177" t="s">
        <v>644</v>
      </c>
      <c r="AD490" s="125" t="s">
        <v>683</v>
      </c>
      <c r="AE490" s="125" t="s">
        <v>683</v>
      </c>
      <c r="AF490" s="125" t="s">
        <v>683</v>
      </c>
      <c r="AG490" s="125" t="s">
        <v>683</v>
      </c>
      <c r="AH490" s="125" t="s">
        <v>683</v>
      </c>
      <c r="AI490" s="125" t="s">
        <v>683</v>
      </c>
      <c r="AJ490" s="125"/>
      <c r="AK490" s="125" t="s">
        <v>683</v>
      </c>
      <c r="AL490" s="125" t="s">
        <v>683</v>
      </c>
      <c r="AM490" s="125" t="s">
        <v>683</v>
      </c>
      <c r="AN490" s="125"/>
      <c r="AO490" s="125" t="s">
        <v>683</v>
      </c>
    </row>
    <row r="491" spans="1:41" ht="15.75" hidden="1" outlineLevel="2">
      <c r="A491" s="155">
        <v>604780</v>
      </c>
      <c r="B491" s="11">
        <f t="shared" si="3014"/>
        <v>630403070</v>
      </c>
      <c r="C491" s="11">
        <v>403070</v>
      </c>
      <c r="D491" s="140"/>
      <c r="E491" s="55" t="s">
        <v>110</v>
      </c>
      <c r="F491" s="78" t="s">
        <v>613</v>
      </c>
      <c r="G491" s="107" t="s">
        <v>587</v>
      </c>
      <c r="H491" s="50">
        <f>IFERROR(IF(G490,H490/G490*100,0),0)</f>
        <v>0</v>
      </c>
      <c r="I491" s="50">
        <f t="shared" ref="I491" si="3056">IFERROR(IF(H490,I490/H490*100,0),0)</f>
        <v>0</v>
      </c>
      <c r="J491" s="50">
        <f t="shared" ref="J491" si="3057">IFERROR(IF(I490,J490/I490*100,0),0)</f>
        <v>0</v>
      </c>
      <c r="K491" s="50">
        <f t="shared" ref="K491" si="3058">IFERROR(IF(J490,K490/J490*100,0),0)</f>
        <v>0</v>
      </c>
      <c r="L491" s="50">
        <f t="shared" ref="L491" si="3059">IFERROR(IF(K490,L490/K490*100,0),0)</f>
        <v>0</v>
      </c>
      <c r="M491" s="50">
        <f t="shared" ref="M491" si="3060">IFERROR(IF(L490,M490/L490*100,0),0)</f>
        <v>0</v>
      </c>
      <c r="N491" s="107" t="s">
        <v>587</v>
      </c>
      <c r="O491" s="50">
        <f>IFERROR(IF(N490,O490/N490*100,0),0)</f>
        <v>0</v>
      </c>
      <c r="P491" s="50">
        <f t="shared" ref="P491" si="3061">IFERROR(IF(O490,P490/O490*100,0),0)</f>
        <v>0</v>
      </c>
      <c r="Q491" s="50">
        <f t="shared" ref="Q491:S491" si="3062">IFERROR(IF(P490,Q490/P490*100,0),0)</f>
        <v>0</v>
      </c>
      <c r="R491" s="192" t="str">
        <f t="shared" si="2686"/>
        <v/>
      </c>
      <c r="S491" s="50">
        <f t="shared" si="3062"/>
        <v>0</v>
      </c>
      <c r="T491" s="215"/>
      <c r="AA491" s="177" t="s">
        <v>110</v>
      </c>
      <c r="AD491" s="107" t="s">
        <v>683</v>
      </c>
      <c r="AE491" s="50" t="s">
        <v>683</v>
      </c>
      <c r="AF491" s="50" t="s">
        <v>683</v>
      </c>
      <c r="AG491" s="50" t="s">
        <v>683</v>
      </c>
      <c r="AH491" s="50" t="s">
        <v>683</v>
      </c>
      <c r="AI491" s="50" t="s">
        <v>683</v>
      </c>
      <c r="AJ491" s="50"/>
      <c r="AK491" s="107" t="s">
        <v>683</v>
      </c>
      <c r="AL491" s="50" t="s">
        <v>683</v>
      </c>
      <c r="AM491" s="50" t="s">
        <v>683</v>
      </c>
      <c r="AN491" s="50"/>
      <c r="AO491" s="192" t="s">
        <v>683</v>
      </c>
    </row>
    <row r="492" spans="1:41" ht="15.75" hidden="1" outlineLevel="2">
      <c r="A492" s="155">
        <v>604790</v>
      </c>
      <c r="B492" s="11">
        <f t="shared" si="3014"/>
        <v>630403080</v>
      </c>
      <c r="C492" s="11">
        <v>403080</v>
      </c>
      <c r="D492" s="140"/>
      <c r="E492" s="125" t="str">
        <f>IF(AA492="","Бюджетообразующее предприятие 154",AA492)</f>
        <v>Бюджетообразующее предприятие 154</v>
      </c>
      <c r="F492" s="24" t="s">
        <v>109</v>
      </c>
      <c r="G492" s="125" t="str">
        <f t="shared" ref="G492" si="3063">IF(AD492="","",AD492)</f>
        <v/>
      </c>
      <c r="H492" s="125" t="str">
        <f t="shared" ref="H492" si="3064">IF(AE492="","",AE492)</f>
        <v/>
      </c>
      <c r="I492" s="125" t="str">
        <f t="shared" ref="I492" si="3065">IF(AF492="","",AF492)</f>
        <v/>
      </c>
      <c r="J492" s="125" t="str">
        <f t="shared" ref="J492" si="3066">IF(AG492="","",AG492)</f>
        <v/>
      </c>
      <c r="K492" s="125" t="str">
        <f t="shared" ref="K492" si="3067">IF(AH492="","",AH492)</f>
        <v/>
      </c>
      <c r="L492" s="125" t="str">
        <f t="shared" ref="L492" si="3068">IF(AI492="","",AI492)</f>
        <v/>
      </c>
      <c r="M492" s="125"/>
      <c r="N492" s="125" t="str">
        <f t="shared" ref="N492" si="3069">IF(AK492="","",AK492)</f>
        <v/>
      </c>
      <c r="O492" s="125" t="str">
        <f t="shared" ref="O492" si="3070">IF(AL492="","",AL492)</f>
        <v/>
      </c>
      <c r="P492" s="125" t="str">
        <f t="shared" ref="P492" si="3071">IF(AM492="","",AM492)</f>
        <v/>
      </c>
      <c r="Q492" s="125"/>
      <c r="R492" s="125" t="str">
        <f t="shared" si="2686"/>
        <v/>
      </c>
      <c r="S492" s="125"/>
      <c r="T492" s="211"/>
      <c r="AA492" s="177" t="s">
        <v>645</v>
      </c>
      <c r="AD492" s="125" t="s">
        <v>683</v>
      </c>
      <c r="AE492" s="125" t="s">
        <v>683</v>
      </c>
      <c r="AF492" s="125" t="s">
        <v>683</v>
      </c>
      <c r="AG492" s="125" t="s">
        <v>683</v>
      </c>
      <c r="AH492" s="125" t="s">
        <v>683</v>
      </c>
      <c r="AI492" s="125" t="s">
        <v>683</v>
      </c>
      <c r="AJ492" s="125"/>
      <c r="AK492" s="125" t="s">
        <v>683</v>
      </c>
      <c r="AL492" s="125" t="s">
        <v>683</v>
      </c>
      <c r="AM492" s="125" t="s">
        <v>683</v>
      </c>
      <c r="AN492" s="125"/>
      <c r="AO492" s="125" t="s">
        <v>683</v>
      </c>
    </row>
    <row r="493" spans="1:41" ht="15.75" hidden="1" outlineLevel="2">
      <c r="A493" s="155">
        <v>604800</v>
      </c>
      <c r="B493" s="11">
        <f t="shared" si="3014"/>
        <v>630403090</v>
      </c>
      <c r="C493" s="11">
        <v>403090</v>
      </c>
      <c r="D493" s="140"/>
      <c r="E493" s="55" t="s">
        <v>110</v>
      </c>
      <c r="F493" s="78" t="s">
        <v>613</v>
      </c>
      <c r="G493" s="107" t="s">
        <v>587</v>
      </c>
      <c r="H493" s="50">
        <f>IFERROR(IF(G492,H492/G492*100,0),0)</f>
        <v>0</v>
      </c>
      <c r="I493" s="50">
        <f t="shared" ref="I493" si="3072">IFERROR(IF(H492,I492/H492*100,0),0)</f>
        <v>0</v>
      </c>
      <c r="J493" s="50">
        <f t="shared" ref="J493" si="3073">IFERROR(IF(I492,J492/I492*100,0),0)</f>
        <v>0</v>
      </c>
      <c r="K493" s="50">
        <f t="shared" ref="K493" si="3074">IFERROR(IF(J492,K492/J492*100,0),0)</f>
        <v>0</v>
      </c>
      <c r="L493" s="50">
        <f t="shared" ref="L493" si="3075">IFERROR(IF(K492,L492/K492*100,0),0)</f>
        <v>0</v>
      </c>
      <c r="M493" s="50">
        <f t="shared" ref="M493" si="3076">IFERROR(IF(L492,M492/L492*100,0),0)</f>
        <v>0</v>
      </c>
      <c r="N493" s="107" t="s">
        <v>587</v>
      </c>
      <c r="O493" s="50">
        <f>IFERROR(IF(N492,O492/N492*100,0),0)</f>
        <v>0</v>
      </c>
      <c r="P493" s="50">
        <f t="shared" ref="P493" si="3077">IFERROR(IF(O492,P492/O492*100,0),0)</f>
        <v>0</v>
      </c>
      <c r="Q493" s="50">
        <f t="shared" ref="Q493:S493" si="3078">IFERROR(IF(P492,Q492/P492*100,0),0)</f>
        <v>0</v>
      </c>
      <c r="R493" s="192" t="str">
        <f t="shared" si="2686"/>
        <v/>
      </c>
      <c r="S493" s="50">
        <f t="shared" si="3078"/>
        <v>0</v>
      </c>
      <c r="T493" s="215"/>
      <c r="AA493" s="177" t="s">
        <v>110</v>
      </c>
      <c r="AD493" s="107" t="s">
        <v>683</v>
      </c>
      <c r="AE493" s="50" t="s">
        <v>683</v>
      </c>
      <c r="AF493" s="50" t="s">
        <v>683</v>
      </c>
      <c r="AG493" s="50" t="s">
        <v>683</v>
      </c>
      <c r="AH493" s="50" t="s">
        <v>683</v>
      </c>
      <c r="AI493" s="50" t="s">
        <v>683</v>
      </c>
      <c r="AJ493" s="50"/>
      <c r="AK493" s="107" t="s">
        <v>683</v>
      </c>
      <c r="AL493" s="50" t="s">
        <v>683</v>
      </c>
      <c r="AM493" s="50" t="s">
        <v>683</v>
      </c>
      <c r="AN493" s="50"/>
      <c r="AO493" s="192" t="s">
        <v>683</v>
      </c>
    </row>
    <row r="494" spans="1:41" ht="15.75" hidden="1" outlineLevel="2">
      <c r="A494" s="155">
        <v>604810</v>
      </c>
      <c r="B494" s="11">
        <f t="shared" si="3014"/>
        <v>630403100</v>
      </c>
      <c r="C494" s="11">
        <v>403100</v>
      </c>
      <c r="D494" s="140"/>
      <c r="E494" s="125" t="str">
        <f>IF(AA494="","Бюджетообразующее предприятие 155",AA494)</f>
        <v>Бюджетообразующее предприятие 155</v>
      </c>
      <c r="F494" s="24" t="s">
        <v>109</v>
      </c>
      <c r="G494" s="125" t="str">
        <f t="shared" ref="G494" si="3079">IF(AD494="","",AD494)</f>
        <v/>
      </c>
      <c r="H494" s="125" t="str">
        <f t="shared" ref="H494" si="3080">IF(AE494="","",AE494)</f>
        <v/>
      </c>
      <c r="I494" s="125" t="str">
        <f t="shared" ref="I494" si="3081">IF(AF494="","",AF494)</f>
        <v/>
      </c>
      <c r="J494" s="125" t="str">
        <f t="shared" ref="J494" si="3082">IF(AG494="","",AG494)</f>
        <v/>
      </c>
      <c r="K494" s="125" t="str">
        <f t="shared" ref="K494" si="3083">IF(AH494="","",AH494)</f>
        <v/>
      </c>
      <c r="L494" s="125" t="str">
        <f t="shared" ref="L494" si="3084">IF(AI494="","",AI494)</f>
        <v/>
      </c>
      <c r="M494" s="125"/>
      <c r="N494" s="125" t="str">
        <f t="shared" ref="N494" si="3085">IF(AK494="","",AK494)</f>
        <v/>
      </c>
      <c r="O494" s="125" t="str">
        <f t="shared" ref="O494" si="3086">IF(AL494="","",AL494)</f>
        <v/>
      </c>
      <c r="P494" s="125" t="str">
        <f t="shared" ref="P494" si="3087">IF(AM494="","",AM494)</f>
        <v/>
      </c>
      <c r="Q494" s="125"/>
      <c r="R494" s="125" t="str">
        <f t="shared" si="2686"/>
        <v/>
      </c>
      <c r="S494" s="125"/>
      <c r="T494" s="211"/>
      <c r="AA494" s="177" t="s">
        <v>646</v>
      </c>
      <c r="AD494" s="125" t="s">
        <v>683</v>
      </c>
      <c r="AE494" s="125" t="s">
        <v>683</v>
      </c>
      <c r="AF494" s="125" t="s">
        <v>683</v>
      </c>
      <c r="AG494" s="125" t="s">
        <v>683</v>
      </c>
      <c r="AH494" s="125" t="s">
        <v>683</v>
      </c>
      <c r="AI494" s="125" t="s">
        <v>683</v>
      </c>
      <c r="AJ494" s="125"/>
      <c r="AK494" s="125" t="s">
        <v>683</v>
      </c>
      <c r="AL494" s="125" t="s">
        <v>683</v>
      </c>
      <c r="AM494" s="125" t="s">
        <v>683</v>
      </c>
      <c r="AN494" s="125"/>
      <c r="AO494" s="125" t="s">
        <v>683</v>
      </c>
    </row>
    <row r="495" spans="1:41" ht="15.75" hidden="1" outlineLevel="2">
      <c r="A495" s="155">
        <v>604820</v>
      </c>
      <c r="B495" s="11">
        <f t="shared" si="3014"/>
        <v>630403110</v>
      </c>
      <c r="C495" s="11">
        <v>403110</v>
      </c>
      <c r="D495" s="140"/>
      <c r="E495" s="55" t="s">
        <v>110</v>
      </c>
      <c r="F495" s="78" t="s">
        <v>613</v>
      </c>
      <c r="G495" s="107" t="s">
        <v>587</v>
      </c>
      <c r="H495" s="50">
        <f>IFERROR(IF(G494,H494/G494*100,0),0)</f>
        <v>0</v>
      </c>
      <c r="I495" s="50">
        <f t="shared" ref="I495" si="3088">IFERROR(IF(H494,I494/H494*100,0),0)</f>
        <v>0</v>
      </c>
      <c r="J495" s="50">
        <f t="shared" ref="J495" si="3089">IFERROR(IF(I494,J494/I494*100,0),0)</f>
        <v>0</v>
      </c>
      <c r="K495" s="50">
        <f t="shared" ref="K495" si="3090">IFERROR(IF(J494,K494/J494*100,0),0)</f>
        <v>0</v>
      </c>
      <c r="L495" s="50">
        <f t="shared" ref="L495" si="3091">IFERROR(IF(K494,L494/K494*100,0),0)</f>
        <v>0</v>
      </c>
      <c r="M495" s="50">
        <f t="shared" ref="M495" si="3092">IFERROR(IF(L494,M494/L494*100,0),0)</f>
        <v>0</v>
      </c>
      <c r="N495" s="107" t="s">
        <v>587</v>
      </c>
      <c r="O495" s="50">
        <f>IFERROR(IF(N494,O494/N494*100,0),0)</f>
        <v>0</v>
      </c>
      <c r="P495" s="50">
        <f t="shared" ref="P495" si="3093">IFERROR(IF(O494,P494/O494*100,0),0)</f>
        <v>0</v>
      </c>
      <c r="Q495" s="50">
        <f t="shared" ref="Q495:S495" si="3094">IFERROR(IF(P494,Q494/P494*100,0),0)</f>
        <v>0</v>
      </c>
      <c r="R495" s="192" t="str">
        <f t="shared" si="2686"/>
        <v/>
      </c>
      <c r="S495" s="50">
        <f t="shared" si="3094"/>
        <v>0</v>
      </c>
      <c r="T495" s="215"/>
      <c r="AA495" s="177" t="s">
        <v>110</v>
      </c>
      <c r="AD495" s="107" t="s">
        <v>683</v>
      </c>
      <c r="AE495" s="50" t="s">
        <v>683</v>
      </c>
      <c r="AF495" s="50" t="s">
        <v>683</v>
      </c>
      <c r="AG495" s="50" t="s">
        <v>683</v>
      </c>
      <c r="AH495" s="50" t="s">
        <v>683</v>
      </c>
      <c r="AI495" s="50" t="s">
        <v>683</v>
      </c>
      <c r="AJ495" s="50"/>
      <c r="AK495" s="107" t="s">
        <v>683</v>
      </c>
      <c r="AL495" s="50" t="s">
        <v>683</v>
      </c>
      <c r="AM495" s="50" t="s">
        <v>683</v>
      </c>
      <c r="AN495" s="50"/>
      <c r="AO495" s="192" t="s">
        <v>683</v>
      </c>
    </row>
    <row r="496" spans="1:41" ht="15.75" hidden="1" outlineLevel="2">
      <c r="A496" s="155">
        <v>604830</v>
      </c>
      <c r="B496" s="11">
        <f t="shared" si="3014"/>
        <v>630403120</v>
      </c>
      <c r="C496" s="11">
        <v>403120</v>
      </c>
      <c r="D496" s="140"/>
      <c r="E496" s="125" t="str">
        <f>IF(AA496="","Бюджетообразующее предприятие 156",AA496)</f>
        <v>Бюджетообразующее предприятие 156</v>
      </c>
      <c r="F496" s="24" t="s">
        <v>109</v>
      </c>
      <c r="G496" s="125" t="str">
        <f t="shared" ref="G496" si="3095">IF(AD496="","",AD496)</f>
        <v/>
      </c>
      <c r="H496" s="125" t="str">
        <f t="shared" ref="H496" si="3096">IF(AE496="","",AE496)</f>
        <v/>
      </c>
      <c r="I496" s="125" t="str">
        <f t="shared" ref="I496" si="3097">IF(AF496="","",AF496)</f>
        <v/>
      </c>
      <c r="J496" s="125" t="str">
        <f t="shared" ref="J496" si="3098">IF(AG496="","",AG496)</f>
        <v/>
      </c>
      <c r="K496" s="125" t="str">
        <f t="shared" ref="K496" si="3099">IF(AH496="","",AH496)</f>
        <v/>
      </c>
      <c r="L496" s="125" t="str">
        <f t="shared" ref="L496" si="3100">IF(AI496="","",AI496)</f>
        <v/>
      </c>
      <c r="M496" s="125"/>
      <c r="N496" s="125" t="str">
        <f t="shared" ref="N496" si="3101">IF(AK496="","",AK496)</f>
        <v/>
      </c>
      <c r="O496" s="125" t="str">
        <f t="shared" ref="O496" si="3102">IF(AL496="","",AL496)</f>
        <v/>
      </c>
      <c r="P496" s="125" t="str">
        <f t="shared" ref="P496" si="3103">IF(AM496="","",AM496)</f>
        <v/>
      </c>
      <c r="Q496" s="125"/>
      <c r="R496" s="125" t="str">
        <f t="shared" si="2686"/>
        <v/>
      </c>
      <c r="S496" s="125"/>
      <c r="T496" s="211"/>
      <c r="AA496" s="177" t="s">
        <v>647</v>
      </c>
      <c r="AD496" s="125" t="s">
        <v>683</v>
      </c>
      <c r="AE496" s="125" t="s">
        <v>683</v>
      </c>
      <c r="AF496" s="125" t="s">
        <v>683</v>
      </c>
      <c r="AG496" s="125" t="s">
        <v>683</v>
      </c>
      <c r="AH496" s="125" t="s">
        <v>683</v>
      </c>
      <c r="AI496" s="125" t="s">
        <v>683</v>
      </c>
      <c r="AJ496" s="125"/>
      <c r="AK496" s="125" t="s">
        <v>683</v>
      </c>
      <c r="AL496" s="125" t="s">
        <v>683</v>
      </c>
      <c r="AM496" s="125" t="s">
        <v>683</v>
      </c>
      <c r="AN496" s="125"/>
      <c r="AO496" s="125" t="s">
        <v>683</v>
      </c>
    </row>
    <row r="497" spans="1:41" ht="15.75" hidden="1" outlineLevel="2">
      <c r="A497" s="155">
        <v>604840</v>
      </c>
      <c r="B497" s="11">
        <f t="shared" si="3014"/>
        <v>630403130</v>
      </c>
      <c r="C497" s="11">
        <v>403130</v>
      </c>
      <c r="D497" s="140"/>
      <c r="E497" s="55" t="s">
        <v>110</v>
      </c>
      <c r="F497" s="78" t="s">
        <v>613</v>
      </c>
      <c r="G497" s="107" t="s">
        <v>587</v>
      </c>
      <c r="H497" s="50">
        <f>IFERROR(IF(G496,H496/G496*100,0),0)</f>
        <v>0</v>
      </c>
      <c r="I497" s="50">
        <f t="shared" ref="I497" si="3104">IFERROR(IF(H496,I496/H496*100,0),0)</f>
        <v>0</v>
      </c>
      <c r="J497" s="50">
        <f t="shared" ref="J497" si="3105">IFERROR(IF(I496,J496/I496*100,0),0)</f>
        <v>0</v>
      </c>
      <c r="K497" s="50">
        <f t="shared" ref="K497" si="3106">IFERROR(IF(J496,K496/J496*100,0),0)</f>
        <v>0</v>
      </c>
      <c r="L497" s="50">
        <f t="shared" ref="L497" si="3107">IFERROR(IF(K496,L496/K496*100,0),0)</f>
        <v>0</v>
      </c>
      <c r="M497" s="50">
        <f t="shared" ref="M497" si="3108">IFERROR(IF(L496,M496/L496*100,0),0)</f>
        <v>0</v>
      </c>
      <c r="N497" s="107" t="s">
        <v>587</v>
      </c>
      <c r="O497" s="50">
        <f>IFERROR(IF(N496,O496/N496*100,0),0)</f>
        <v>0</v>
      </c>
      <c r="P497" s="50">
        <f t="shared" ref="P497" si="3109">IFERROR(IF(O496,P496/O496*100,0),0)</f>
        <v>0</v>
      </c>
      <c r="Q497" s="50">
        <f t="shared" ref="Q497:S497" si="3110">IFERROR(IF(P496,Q496/P496*100,0),0)</f>
        <v>0</v>
      </c>
      <c r="R497" s="192" t="str">
        <f t="shared" si="2686"/>
        <v/>
      </c>
      <c r="S497" s="50">
        <f t="shared" si="3110"/>
        <v>0</v>
      </c>
      <c r="T497" s="215"/>
      <c r="AA497" s="177" t="s">
        <v>110</v>
      </c>
      <c r="AD497" s="107" t="s">
        <v>683</v>
      </c>
      <c r="AE497" s="50" t="s">
        <v>683</v>
      </c>
      <c r="AF497" s="50" t="s">
        <v>683</v>
      </c>
      <c r="AG497" s="50" t="s">
        <v>683</v>
      </c>
      <c r="AH497" s="50" t="s">
        <v>683</v>
      </c>
      <c r="AI497" s="50" t="s">
        <v>683</v>
      </c>
      <c r="AJ497" s="50"/>
      <c r="AK497" s="107" t="s">
        <v>683</v>
      </c>
      <c r="AL497" s="50" t="s">
        <v>683</v>
      </c>
      <c r="AM497" s="50" t="s">
        <v>683</v>
      </c>
      <c r="AN497" s="50"/>
      <c r="AO497" s="192" t="s">
        <v>683</v>
      </c>
    </row>
    <row r="498" spans="1:41" ht="15.75" hidden="1" outlineLevel="2">
      <c r="A498" s="155">
        <v>604850</v>
      </c>
      <c r="B498" s="11">
        <f t="shared" si="3014"/>
        <v>630403140</v>
      </c>
      <c r="C498" s="11">
        <v>403140</v>
      </c>
      <c r="D498" s="140"/>
      <c r="E498" s="125" t="str">
        <f>IF(AA498="","Бюджетообразующее предприятие 157",AA498)</f>
        <v>Бюджетообразующее предприятие 157</v>
      </c>
      <c r="F498" s="24" t="s">
        <v>109</v>
      </c>
      <c r="G498" s="125" t="str">
        <f t="shared" ref="G498" si="3111">IF(AD498="","",AD498)</f>
        <v/>
      </c>
      <c r="H498" s="125" t="str">
        <f t="shared" ref="H498" si="3112">IF(AE498="","",AE498)</f>
        <v/>
      </c>
      <c r="I498" s="125" t="str">
        <f t="shared" ref="I498" si="3113">IF(AF498="","",AF498)</f>
        <v/>
      </c>
      <c r="J498" s="125" t="str">
        <f t="shared" ref="J498" si="3114">IF(AG498="","",AG498)</f>
        <v/>
      </c>
      <c r="K498" s="125" t="str">
        <f t="shared" ref="K498" si="3115">IF(AH498="","",AH498)</f>
        <v/>
      </c>
      <c r="L498" s="125" t="str">
        <f t="shared" ref="L498" si="3116">IF(AI498="","",AI498)</f>
        <v/>
      </c>
      <c r="M498" s="125"/>
      <c r="N498" s="125" t="str">
        <f t="shared" ref="N498" si="3117">IF(AK498="","",AK498)</f>
        <v/>
      </c>
      <c r="O498" s="125" t="str">
        <f t="shared" ref="O498" si="3118">IF(AL498="","",AL498)</f>
        <v/>
      </c>
      <c r="P498" s="125" t="str">
        <f t="shared" ref="P498" si="3119">IF(AM498="","",AM498)</f>
        <v/>
      </c>
      <c r="Q498" s="125"/>
      <c r="R498" s="125" t="str">
        <f t="shared" si="2686"/>
        <v/>
      </c>
      <c r="S498" s="125"/>
      <c r="T498" s="211"/>
      <c r="AA498" s="177" t="s">
        <v>648</v>
      </c>
      <c r="AD498" s="125" t="s">
        <v>683</v>
      </c>
      <c r="AE498" s="125" t="s">
        <v>683</v>
      </c>
      <c r="AF498" s="125" t="s">
        <v>683</v>
      </c>
      <c r="AG498" s="125" t="s">
        <v>683</v>
      </c>
      <c r="AH498" s="125" t="s">
        <v>683</v>
      </c>
      <c r="AI498" s="125" t="s">
        <v>683</v>
      </c>
      <c r="AJ498" s="125"/>
      <c r="AK498" s="125" t="s">
        <v>683</v>
      </c>
      <c r="AL498" s="125" t="s">
        <v>683</v>
      </c>
      <c r="AM498" s="125" t="s">
        <v>683</v>
      </c>
      <c r="AN498" s="125"/>
      <c r="AO498" s="125" t="s">
        <v>683</v>
      </c>
    </row>
    <row r="499" spans="1:41" ht="15.75" hidden="1" outlineLevel="2">
      <c r="A499" s="155">
        <v>604860</v>
      </c>
      <c r="B499" s="11">
        <f t="shared" si="3014"/>
        <v>630403150</v>
      </c>
      <c r="C499" s="11">
        <v>403150</v>
      </c>
      <c r="D499" s="140"/>
      <c r="E499" s="55" t="s">
        <v>110</v>
      </c>
      <c r="F499" s="78" t="s">
        <v>613</v>
      </c>
      <c r="G499" s="107" t="s">
        <v>587</v>
      </c>
      <c r="H499" s="50">
        <f>IFERROR(IF(G498,H498/G498*100,0),0)</f>
        <v>0</v>
      </c>
      <c r="I499" s="50">
        <f t="shared" ref="I499" si="3120">IFERROR(IF(H498,I498/H498*100,0),0)</f>
        <v>0</v>
      </c>
      <c r="J499" s="50">
        <f t="shared" ref="J499" si="3121">IFERROR(IF(I498,J498/I498*100,0),0)</f>
        <v>0</v>
      </c>
      <c r="K499" s="50">
        <f t="shared" ref="K499" si="3122">IFERROR(IF(J498,K498/J498*100,0),0)</f>
        <v>0</v>
      </c>
      <c r="L499" s="50">
        <f t="shared" ref="L499" si="3123">IFERROR(IF(K498,L498/K498*100,0),0)</f>
        <v>0</v>
      </c>
      <c r="M499" s="50">
        <f t="shared" ref="M499" si="3124">IFERROR(IF(L498,M498/L498*100,0),0)</f>
        <v>0</v>
      </c>
      <c r="N499" s="107" t="s">
        <v>587</v>
      </c>
      <c r="O499" s="50">
        <f>IFERROR(IF(N498,O498/N498*100,0),0)</f>
        <v>0</v>
      </c>
      <c r="P499" s="50">
        <f t="shared" ref="P499" si="3125">IFERROR(IF(O498,P498/O498*100,0),0)</f>
        <v>0</v>
      </c>
      <c r="Q499" s="50">
        <f t="shared" ref="Q499:S499" si="3126">IFERROR(IF(P498,Q498/P498*100,0),0)</f>
        <v>0</v>
      </c>
      <c r="R499" s="192" t="str">
        <f t="shared" si="2686"/>
        <v/>
      </c>
      <c r="S499" s="50">
        <f t="shared" si="3126"/>
        <v>0</v>
      </c>
      <c r="T499" s="215"/>
      <c r="AA499" s="177" t="s">
        <v>110</v>
      </c>
      <c r="AD499" s="107" t="s">
        <v>683</v>
      </c>
      <c r="AE499" s="50" t="s">
        <v>683</v>
      </c>
      <c r="AF499" s="50" t="s">
        <v>683</v>
      </c>
      <c r="AG499" s="50" t="s">
        <v>683</v>
      </c>
      <c r="AH499" s="50" t="s">
        <v>683</v>
      </c>
      <c r="AI499" s="50" t="s">
        <v>683</v>
      </c>
      <c r="AJ499" s="50"/>
      <c r="AK499" s="107" t="s">
        <v>683</v>
      </c>
      <c r="AL499" s="50" t="s">
        <v>683</v>
      </c>
      <c r="AM499" s="50" t="s">
        <v>683</v>
      </c>
      <c r="AN499" s="50"/>
      <c r="AO499" s="192" t="s">
        <v>683</v>
      </c>
    </row>
    <row r="500" spans="1:41" ht="15.75" hidden="1" outlineLevel="2">
      <c r="A500" s="155">
        <v>604870</v>
      </c>
      <c r="B500" s="11">
        <f t="shared" si="3014"/>
        <v>630403160</v>
      </c>
      <c r="C500" s="11">
        <v>403160</v>
      </c>
      <c r="D500" s="140"/>
      <c r="E500" s="125" t="str">
        <f>IF(AA500="","Бюджетообразующее предприятие 158",AA500)</f>
        <v>Бюджетообразующее предприятие 158</v>
      </c>
      <c r="F500" s="24" t="s">
        <v>109</v>
      </c>
      <c r="G500" s="125" t="str">
        <f t="shared" ref="G500" si="3127">IF(AD500="","",AD500)</f>
        <v/>
      </c>
      <c r="H500" s="125" t="str">
        <f t="shared" ref="H500" si="3128">IF(AE500="","",AE500)</f>
        <v/>
      </c>
      <c r="I500" s="125" t="str">
        <f t="shared" ref="I500" si="3129">IF(AF500="","",AF500)</f>
        <v/>
      </c>
      <c r="J500" s="125" t="str">
        <f t="shared" ref="J500" si="3130">IF(AG500="","",AG500)</f>
        <v/>
      </c>
      <c r="K500" s="125" t="str">
        <f t="shared" ref="K500" si="3131">IF(AH500="","",AH500)</f>
        <v/>
      </c>
      <c r="L500" s="125" t="str">
        <f t="shared" ref="L500" si="3132">IF(AI500="","",AI500)</f>
        <v/>
      </c>
      <c r="M500" s="125"/>
      <c r="N500" s="125" t="str">
        <f t="shared" ref="N500" si="3133">IF(AK500="","",AK500)</f>
        <v/>
      </c>
      <c r="O500" s="125" t="str">
        <f t="shared" ref="O500" si="3134">IF(AL500="","",AL500)</f>
        <v/>
      </c>
      <c r="P500" s="125" t="str">
        <f t="shared" ref="P500" si="3135">IF(AM500="","",AM500)</f>
        <v/>
      </c>
      <c r="Q500" s="125"/>
      <c r="R500" s="125" t="str">
        <f t="shared" si="2686"/>
        <v/>
      </c>
      <c r="S500" s="125"/>
      <c r="T500" s="211"/>
      <c r="AA500" s="177" t="s">
        <v>649</v>
      </c>
      <c r="AD500" s="125" t="s">
        <v>683</v>
      </c>
      <c r="AE500" s="125" t="s">
        <v>683</v>
      </c>
      <c r="AF500" s="125" t="s">
        <v>683</v>
      </c>
      <c r="AG500" s="125" t="s">
        <v>683</v>
      </c>
      <c r="AH500" s="125" t="s">
        <v>683</v>
      </c>
      <c r="AI500" s="125" t="s">
        <v>683</v>
      </c>
      <c r="AJ500" s="125"/>
      <c r="AK500" s="125" t="s">
        <v>683</v>
      </c>
      <c r="AL500" s="125" t="s">
        <v>683</v>
      </c>
      <c r="AM500" s="125" t="s">
        <v>683</v>
      </c>
      <c r="AN500" s="125"/>
      <c r="AO500" s="125" t="s">
        <v>683</v>
      </c>
    </row>
    <row r="501" spans="1:41" ht="15.75" hidden="1" outlineLevel="2">
      <c r="A501" s="155">
        <v>604880</v>
      </c>
      <c r="B501" s="11">
        <f t="shared" si="3014"/>
        <v>630403170</v>
      </c>
      <c r="C501" s="11">
        <v>403170</v>
      </c>
      <c r="D501" s="140"/>
      <c r="E501" s="55" t="s">
        <v>110</v>
      </c>
      <c r="F501" s="78" t="s">
        <v>613</v>
      </c>
      <c r="G501" s="107" t="s">
        <v>587</v>
      </c>
      <c r="H501" s="50">
        <f>IFERROR(IF(G500,H500/G500*100,0),0)</f>
        <v>0</v>
      </c>
      <c r="I501" s="50">
        <f t="shared" ref="I501" si="3136">IFERROR(IF(H500,I500/H500*100,0),0)</f>
        <v>0</v>
      </c>
      <c r="J501" s="50">
        <f t="shared" ref="J501" si="3137">IFERROR(IF(I500,J500/I500*100,0),0)</f>
        <v>0</v>
      </c>
      <c r="K501" s="50">
        <f t="shared" ref="K501" si="3138">IFERROR(IF(J500,K500/J500*100,0),0)</f>
        <v>0</v>
      </c>
      <c r="L501" s="50">
        <f t="shared" ref="L501" si="3139">IFERROR(IF(K500,L500/K500*100,0),0)</f>
        <v>0</v>
      </c>
      <c r="M501" s="50">
        <f t="shared" ref="M501" si="3140">IFERROR(IF(L500,M500/L500*100,0),0)</f>
        <v>0</v>
      </c>
      <c r="N501" s="107" t="s">
        <v>587</v>
      </c>
      <c r="O501" s="50">
        <f>IFERROR(IF(N500,O500/N500*100,0),0)</f>
        <v>0</v>
      </c>
      <c r="P501" s="50">
        <f t="shared" ref="P501" si="3141">IFERROR(IF(O500,P500/O500*100,0),0)</f>
        <v>0</v>
      </c>
      <c r="Q501" s="50">
        <f t="shared" ref="Q501" si="3142">IFERROR(IF(P500,Q500/P500*100,0),0)</f>
        <v>0</v>
      </c>
      <c r="R501" s="192" t="str">
        <f t="shared" si="2686"/>
        <v/>
      </c>
      <c r="S501" s="50">
        <f>IFERROR(IF(R500,S500/R500*100,0),0)</f>
        <v>0</v>
      </c>
      <c r="T501" s="215"/>
      <c r="AA501" s="177" t="s">
        <v>110</v>
      </c>
      <c r="AD501" s="107" t="s">
        <v>683</v>
      </c>
      <c r="AE501" s="50" t="s">
        <v>683</v>
      </c>
      <c r="AF501" s="50" t="s">
        <v>683</v>
      </c>
      <c r="AG501" s="50" t="s">
        <v>683</v>
      </c>
      <c r="AH501" s="50" t="s">
        <v>683</v>
      </c>
      <c r="AI501" s="50" t="s">
        <v>683</v>
      </c>
      <c r="AJ501" s="50"/>
      <c r="AK501" s="107" t="s">
        <v>683</v>
      </c>
      <c r="AL501" s="50" t="s">
        <v>683</v>
      </c>
      <c r="AM501" s="50" t="s">
        <v>683</v>
      </c>
      <c r="AN501" s="50"/>
      <c r="AO501" s="192" t="s">
        <v>683</v>
      </c>
    </row>
    <row r="502" spans="1:41" ht="15.75" hidden="1" outlineLevel="2">
      <c r="A502" s="155">
        <v>604890</v>
      </c>
      <c r="B502" s="11">
        <f t="shared" si="3014"/>
        <v>630403180</v>
      </c>
      <c r="C502" s="11">
        <v>403180</v>
      </c>
      <c r="D502" s="140"/>
      <c r="E502" s="125" t="str">
        <f>IF(AA502="","Бюджетообразующее предприятие 159",AA502)</f>
        <v>Бюджетообразующее предприятие 159</v>
      </c>
      <c r="F502" s="24" t="s">
        <v>109</v>
      </c>
      <c r="G502" s="125" t="str">
        <f t="shared" ref="G502" si="3143">IF(AD502="","",AD502)</f>
        <v/>
      </c>
      <c r="H502" s="125" t="str">
        <f t="shared" ref="H502" si="3144">IF(AE502="","",AE502)</f>
        <v/>
      </c>
      <c r="I502" s="125" t="str">
        <f t="shared" ref="I502" si="3145">IF(AF502="","",AF502)</f>
        <v/>
      </c>
      <c r="J502" s="125" t="str">
        <f t="shared" ref="J502" si="3146">IF(AG502="","",AG502)</f>
        <v/>
      </c>
      <c r="K502" s="125" t="str">
        <f t="shared" ref="K502" si="3147">IF(AH502="","",AH502)</f>
        <v/>
      </c>
      <c r="L502" s="125" t="str">
        <f t="shared" ref="L502" si="3148">IF(AI502="","",AI502)</f>
        <v/>
      </c>
      <c r="M502" s="125"/>
      <c r="N502" s="125" t="str">
        <f t="shared" ref="N502" si="3149">IF(AK502="","",AK502)</f>
        <v/>
      </c>
      <c r="O502" s="125" t="str">
        <f t="shared" ref="O502" si="3150">IF(AL502="","",AL502)</f>
        <v/>
      </c>
      <c r="P502" s="125" t="str">
        <f t="shared" ref="P502" si="3151">IF(AM502="","",AM502)</f>
        <v/>
      </c>
      <c r="Q502" s="125"/>
      <c r="R502" s="125" t="str">
        <f t="shared" si="2686"/>
        <v/>
      </c>
      <c r="S502" s="125"/>
      <c r="T502" s="211"/>
      <c r="AA502" s="177" t="s">
        <v>650</v>
      </c>
      <c r="AD502" s="125" t="s">
        <v>683</v>
      </c>
      <c r="AE502" s="125" t="s">
        <v>683</v>
      </c>
      <c r="AF502" s="125" t="s">
        <v>683</v>
      </c>
      <c r="AG502" s="125" t="s">
        <v>683</v>
      </c>
      <c r="AH502" s="125" t="s">
        <v>683</v>
      </c>
      <c r="AI502" s="125" t="s">
        <v>683</v>
      </c>
      <c r="AJ502" s="125"/>
      <c r="AK502" s="125" t="s">
        <v>683</v>
      </c>
      <c r="AL502" s="125" t="s">
        <v>683</v>
      </c>
      <c r="AM502" s="125" t="s">
        <v>683</v>
      </c>
      <c r="AN502" s="125"/>
      <c r="AO502" s="125" t="s">
        <v>683</v>
      </c>
    </row>
    <row r="503" spans="1:41" ht="15.75" hidden="1" outlineLevel="2">
      <c r="A503" s="155">
        <v>604900</v>
      </c>
      <c r="B503" s="11">
        <f t="shared" si="3014"/>
        <v>630403190</v>
      </c>
      <c r="C503" s="11">
        <v>403190</v>
      </c>
      <c r="D503" s="140"/>
      <c r="E503" s="55" t="s">
        <v>110</v>
      </c>
      <c r="F503" s="78" t="s">
        <v>613</v>
      </c>
      <c r="G503" s="107" t="s">
        <v>587</v>
      </c>
      <c r="H503" s="50">
        <f>IFERROR(IF(G502,H502/G502*100,0),0)</f>
        <v>0</v>
      </c>
      <c r="I503" s="50">
        <f t="shared" ref="I503" si="3152">IFERROR(IF(H502,I502/H502*100,0),0)</f>
        <v>0</v>
      </c>
      <c r="J503" s="50">
        <f t="shared" ref="J503" si="3153">IFERROR(IF(I502,J502/I502*100,0),0)</f>
        <v>0</v>
      </c>
      <c r="K503" s="50">
        <f t="shared" ref="K503" si="3154">IFERROR(IF(J502,K502/J502*100,0),0)</f>
        <v>0</v>
      </c>
      <c r="L503" s="50">
        <f t="shared" ref="L503" si="3155">IFERROR(IF(K502,L502/K502*100,0),0)</f>
        <v>0</v>
      </c>
      <c r="M503" s="50">
        <f t="shared" ref="M503" si="3156">IFERROR(IF(L502,M502/L502*100,0),0)</f>
        <v>0</v>
      </c>
      <c r="N503" s="107" t="s">
        <v>587</v>
      </c>
      <c r="O503" s="50">
        <f>IFERROR(IF(N502,O502/N502*100,0),0)</f>
        <v>0</v>
      </c>
      <c r="P503" s="50">
        <f t="shared" ref="P503" si="3157">IFERROR(IF(O502,P502/O502*100,0),0)</f>
        <v>0</v>
      </c>
      <c r="Q503" s="50">
        <f t="shared" ref="Q503:S503" si="3158">IFERROR(IF(P502,Q502/P502*100,0),0)</f>
        <v>0</v>
      </c>
      <c r="R503" s="192" t="str">
        <f t="shared" si="2686"/>
        <v/>
      </c>
      <c r="S503" s="50">
        <f t="shared" si="3158"/>
        <v>0</v>
      </c>
      <c r="T503" s="215"/>
      <c r="AA503" s="177" t="s">
        <v>110</v>
      </c>
      <c r="AD503" s="107" t="s">
        <v>683</v>
      </c>
      <c r="AE503" s="50" t="s">
        <v>683</v>
      </c>
      <c r="AF503" s="50" t="s">
        <v>683</v>
      </c>
      <c r="AG503" s="50" t="s">
        <v>683</v>
      </c>
      <c r="AH503" s="50" t="s">
        <v>683</v>
      </c>
      <c r="AI503" s="50" t="s">
        <v>683</v>
      </c>
      <c r="AJ503" s="50"/>
      <c r="AK503" s="107" t="s">
        <v>683</v>
      </c>
      <c r="AL503" s="50" t="s">
        <v>683</v>
      </c>
      <c r="AM503" s="50" t="s">
        <v>683</v>
      </c>
      <c r="AN503" s="50"/>
      <c r="AO503" s="192" t="s">
        <v>683</v>
      </c>
    </row>
    <row r="504" spans="1:41" ht="15.75" hidden="1" outlineLevel="2">
      <c r="A504" s="155">
        <v>604910</v>
      </c>
      <c r="B504" s="11">
        <f t="shared" si="3014"/>
        <v>630403200</v>
      </c>
      <c r="C504" s="11">
        <v>403200</v>
      </c>
      <c r="D504" s="140"/>
      <c r="E504" s="125" t="str">
        <f>IF(AA504="","Бюджетообразующее предприятие 160",AA504)</f>
        <v>Бюджетообразующее предприятие 160</v>
      </c>
      <c r="F504" s="24" t="s">
        <v>109</v>
      </c>
      <c r="G504" s="125" t="str">
        <f t="shared" ref="G504" si="3159">IF(AD504="","",AD504)</f>
        <v/>
      </c>
      <c r="H504" s="125" t="str">
        <f t="shared" ref="H504" si="3160">IF(AE504="","",AE504)</f>
        <v/>
      </c>
      <c r="I504" s="125" t="str">
        <f t="shared" ref="I504" si="3161">IF(AF504="","",AF504)</f>
        <v/>
      </c>
      <c r="J504" s="125" t="str">
        <f t="shared" ref="J504" si="3162">IF(AG504="","",AG504)</f>
        <v/>
      </c>
      <c r="K504" s="125" t="str">
        <f t="shared" ref="K504" si="3163">IF(AH504="","",AH504)</f>
        <v/>
      </c>
      <c r="L504" s="125" t="str">
        <f t="shared" ref="L504" si="3164">IF(AI504="","",AI504)</f>
        <v/>
      </c>
      <c r="M504" s="125"/>
      <c r="N504" s="125" t="str">
        <f t="shared" ref="N504" si="3165">IF(AK504="","",AK504)</f>
        <v/>
      </c>
      <c r="O504" s="125" t="str">
        <f t="shared" ref="O504" si="3166">IF(AL504="","",AL504)</f>
        <v/>
      </c>
      <c r="P504" s="125" t="str">
        <f t="shared" ref="P504" si="3167">IF(AM504="","",AM504)</f>
        <v/>
      </c>
      <c r="Q504" s="125"/>
      <c r="R504" s="125" t="str">
        <f t="shared" si="2686"/>
        <v/>
      </c>
      <c r="S504" s="125"/>
      <c r="T504" s="211"/>
      <c r="AA504" s="177" t="s">
        <v>651</v>
      </c>
      <c r="AD504" s="125" t="s">
        <v>683</v>
      </c>
      <c r="AE504" s="125" t="s">
        <v>683</v>
      </c>
      <c r="AF504" s="125" t="s">
        <v>683</v>
      </c>
      <c r="AG504" s="125" t="s">
        <v>683</v>
      </c>
      <c r="AH504" s="125" t="s">
        <v>683</v>
      </c>
      <c r="AI504" s="125" t="s">
        <v>683</v>
      </c>
      <c r="AJ504" s="125"/>
      <c r="AK504" s="125" t="s">
        <v>683</v>
      </c>
      <c r="AL504" s="125" t="s">
        <v>683</v>
      </c>
      <c r="AM504" s="125" t="s">
        <v>683</v>
      </c>
      <c r="AN504" s="125"/>
      <c r="AO504" s="125" t="s">
        <v>683</v>
      </c>
    </row>
    <row r="505" spans="1:41" ht="15.75" hidden="1" outlineLevel="2">
      <c r="A505" s="155">
        <v>604920</v>
      </c>
      <c r="B505" s="11">
        <f t="shared" si="3014"/>
        <v>630403210</v>
      </c>
      <c r="C505" s="11">
        <v>403210</v>
      </c>
      <c r="D505" s="140"/>
      <c r="E505" s="55" t="s">
        <v>110</v>
      </c>
      <c r="F505" s="78" t="s">
        <v>613</v>
      </c>
      <c r="G505" s="107" t="s">
        <v>587</v>
      </c>
      <c r="H505" s="50">
        <f>IFERROR(IF(G504,H504/G504*100,0),0)</f>
        <v>0</v>
      </c>
      <c r="I505" s="50">
        <f t="shared" ref="I505" si="3168">IFERROR(IF(H504,I504/H504*100,0),0)</f>
        <v>0</v>
      </c>
      <c r="J505" s="50">
        <f t="shared" ref="J505" si="3169">IFERROR(IF(I504,J504/I504*100,0),0)</f>
        <v>0</v>
      </c>
      <c r="K505" s="50">
        <f t="shared" ref="K505" si="3170">IFERROR(IF(J504,K504/J504*100,0),0)</f>
        <v>0</v>
      </c>
      <c r="L505" s="50">
        <f t="shared" ref="L505" si="3171">IFERROR(IF(K504,L504/K504*100,0),0)</f>
        <v>0</v>
      </c>
      <c r="M505" s="50">
        <f t="shared" ref="M505" si="3172">IFERROR(IF(L504,M504/L504*100,0),0)</f>
        <v>0</v>
      </c>
      <c r="N505" s="107" t="s">
        <v>587</v>
      </c>
      <c r="O505" s="50">
        <f>IFERROR(IF(N504,O504/N504*100,0),0)</f>
        <v>0</v>
      </c>
      <c r="P505" s="50">
        <f t="shared" ref="P505" si="3173">IFERROR(IF(O504,P504/O504*100,0),0)</f>
        <v>0</v>
      </c>
      <c r="Q505" s="50">
        <f t="shared" ref="Q505" si="3174">IFERROR(IF(P504,Q504/P504*100,0),0)</f>
        <v>0</v>
      </c>
      <c r="R505" s="192" t="str">
        <f t="shared" si="2686"/>
        <v/>
      </c>
      <c r="S505" s="50">
        <f>IFERROR(IF(R504,S504/R504*100,0),0)</f>
        <v>0</v>
      </c>
      <c r="T505" s="215"/>
      <c r="AA505" s="177" t="s">
        <v>110</v>
      </c>
      <c r="AD505" s="107" t="s">
        <v>683</v>
      </c>
      <c r="AE505" s="50" t="s">
        <v>683</v>
      </c>
      <c r="AF505" s="50" t="s">
        <v>683</v>
      </c>
      <c r="AG505" s="50" t="s">
        <v>683</v>
      </c>
      <c r="AH505" s="50" t="s">
        <v>683</v>
      </c>
      <c r="AI505" s="50" t="s">
        <v>683</v>
      </c>
      <c r="AJ505" s="50"/>
      <c r="AK505" s="107" t="s">
        <v>683</v>
      </c>
      <c r="AL505" s="50" t="s">
        <v>683</v>
      </c>
      <c r="AM505" s="50" t="s">
        <v>683</v>
      </c>
      <c r="AN505" s="50"/>
      <c r="AO505" s="192" t="s">
        <v>683</v>
      </c>
    </row>
    <row r="506" spans="1:41" ht="58.5" outlineLevel="1" collapsed="1">
      <c r="A506" s="155">
        <v>604930</v>
      </c>
      <c r="B506" s="11">
        <f t="shared" si="653"/>
        <v>630500000</v>
      </c>
      <c r="C506" s="173">
        <v>500000</v>
      </c>
      <c r="D506" s="140"/>
      <c r="E506" s="106" t="s">
        <v>111</v>
      </c>
      <c r="F506" s="24" t="s">
        <v>105</v>
      </c>
      <c r="G506" s="130">
        <f>IF(G184,G828*1000/12/G184,0)</f>
        <v>0</v>
      </c>
      <c r="H506" s="130">
        <f t="shared" ref="H506:M506" si="3175">IF(H184,H828*1000/12/H184,0)</f>
        <v>0</v>
      </c>
      <c r="I506" s="130">
        <f t="shared" si="3175"/>
        <v>0</v>
      </c>
      <c r="J506" s="130">
        <f t="shared" si="3175"/>
        <v>0</v>
      </c>
      <c r="K506" s="126">
        <f t="shared" si="3175"/>
        <v>0</v>
      </c>
      <c r="L506" s="126">
        <f t="shared" si="3175"/>
        <v>0</v>
      </c>
      <c r="M506" s="126">
        <f t="shared" si="3175"/>
        <v>0</v>
      </c>
      <c r="N506" s="131">
        <f>IF(N184,N828*1000/3/N184,0)</f>
        <v>0</v>
      </c>
      <c r="O506" s="130">
        <f>IF(O184,O828*1000/3/O184,0)</f>
        <v>0</v>
      </c>
      <c r="P506" s="131">
        <f>IF(P184,P828*1000/3/P184,0)</f>
        <v>0</v>
      </c>
      <c r="Q506" s="131">
        <f>IF(Q184,Q828*1000/3/Q184,0)</f>
        <v>0</v>
      </c>
      <c r="R506" s="131">
        <f>IF(R184,R828*1000/2/R184,0)</f>
        <v>0</v>
      </c>
      <c r="S506" s="131">
        <f>IF(S184,S828*1000/2/S184,0)</f>
        <v>0</v>
      </c>
      <c r="T506" s="213"/>
      <c r="AA506" s="177" t="s">
        <v>111</v>
      </c>
      <c r="AD506" s="130">
        <v>46804.369922151447</v>
      </c>
      <c r="AE506" s="130">
        <v>55151.467082755436</v>
      </c>
      <c r="AF506" s="130">
        <v>56325.518829931963</v>
      </c>
      <c r="AG506" s="130">
        <v>60713.712884963767</v>
      </c>
      <c r="AH506" s="126">
        <v>65466.04656716418</v>
      </c>
      <c r="AI506" s="126">
        <v>69177.167813911467</v>
      </c>
      <c r="AJ506" s="126"/>
      <c r="AK506" s="131">
        <v>45116.947097549266</v>
      </c>
      <c r="AL506" s="130">
        <v>47214.165921867549</v>
      </c>
      <c r="AM506" s="131">
        <v>45881.460617059885</v>
      </c>
      <c r="AN506" s="131"/>
      <c r="AO506" s="131" t="s">
        <v>683</v>
      </c>
    </row>
    <row r="507" spans="1:41" ht="15.75" outlineLevel="1">
      <c r="A507" s="155">
        <v>604940</v>
      </c>
      <c r="B507" s="11">
        <f t="shared" si="653"/>
        <v>630500010</v>
      </c>
      <c r="C507" s="173">
        <v>500010</v>
      </c>
      <c r="D507" s="140"/>
      <c r="E507" s="55" t="s">
        <v>110</v>
      </c>
      <c r="F507" s="78" t="s">
        <v>613</v>
      </c>
      <c r="G507" s="107" t="s">
        <v>587</v>
      </c>
      <c r="H507" s="50">
        <f>IFERROR(IF(G506,H506/G506*100,0),0)</f>
        <v>0</v>
      </c>
      <c r="I507" s="50">
        <f t="shared" ref="I507" si="3176">IFERROR(IF(H506,I506/H506*100,0),0)</f>
        <v>0</v>
      </c>
      <c r="J507" s="50">
        <f t="shared" ref="J507" si="3177">IFERROR(IF(I506,J506/I506*100,0),0)</f>
        <v>0</v>
      </c>
      <c r="K507" s="50">
        <f t="shared" ref="K507" si="3178">IFERROR(IF(J506,K506/J506*100,0),0)</f>
        <v>0</v>
      </c>
      <c r="L507" s="50">
        <f t="shared" ref="L507" si="3179">IFERROR(IF(K506,L506/K506*100,0),0)</f>
        <v>0</v>
      </c>
      <c r="M507" s="50">
        <f t="shared" ref="M507" si="3180">IFERROR(IF(L506,M506/L506*100,0),0)</f>
        <v>0</v>
      </c>
      <c r="N507" s="107" t="s">
        <v>587</v>
      </c>
      <c r="O507" s="50">
        <f>IFERROR(IF(N506,O506/N506*100,0),0)</f>
        <v>0</v>
      </c>
      <c r="P507" s="50">
        <f t="shared" ref="P507" si="3181">IFERROR(IF(O506,P506/O506*100,0),0)</f>
        <v>0</v>
      </c>
      <c r="Q507" s="50">
        <f t="shared" ref="Q507:S507" si="3182">IFERROR(IF(P506,Q506/P506*100,0),0)</f>
        <v>0</v>
      </c>
      <c r="R507" s="192" t="str">
        <f t="shared" si="2686"/>
        <v/>
      </c>
      <c r="S507" s="50">
        <f t="shared" si="3182"/>
        <v>0</v>
      </c>
      <c r="T507" s="215"/>
      <c r="AA507" s="177" t="s">
        <v>110</v>
      </c>
      <c r="AD507" s="107">
        <v>104.91539868936211</v>
      </c>
      <c r="AE507" s="50">
        <v>117.83401245329766</v>
      </c>
      <c r="AF507" s="50">
        <v>102.12877700137125</v>
      </c>
      <c r="AG507" s="50">
        <v>107.79077431719968</v>
      </c>
      <c r="AH507" s="50">
        <v>107.82744697430186</v>
      </c>
      <c r="AI507" s="50">
        <v>105.6687725032241</v>
      </c>
      <c r="AJ507" s="50"/>
      <c r="AK507" s="107">
        <v>106.12729164177885</v>
      </c>
      <c r="AL507" s="50">
        <v>104.64840588567262</v>
      </c>
      <c r="AM507" s="50">
        <v>97.177318970299936</v>
      </c>
      <c r="AN507" s="50"/>
      <c r="AO507" s="192" t="s">
        <v>683</v>
      </c>
    </row>
    <row r="508" spans="1:41" ht="15.75" outlineLevel="1">
      <c r="A508" s="155">
        <v>604950</v>
      </c>
      <c r="B508" s="11">
        <f t="shared" si="653"/>
        <v>630500020</v>
      </c>
      <c r="C508" s="173">
        <v>500020</v>
      </c>
      <c r="D508" s="140"/>
      <c r="E508" s="109" t="str">
        <f>E186</f>
        <v>Бюджетообразующее предприятие 1</v>
      </c>
      <c r="F508" s="24" t="s">
        <v>105</v>
      </c>
      <c r="G508" s="125">
        <v>0</v>
      </c>
      <c r="H508" s="125">
        <v>0</v>
      </c>
      <c r="I508" s="125">
        <v>0</v>
      </c>
      <c r="J508" s="125">
        <v>0</v>
      </c>
      <c r="K508" s="125">
        <v>0</v>
      </c>
      <c r="L508" s="125">
        <v>0</v>
      </c>
      <c r="M508" s="125">
        <v>0</v>
      </c>
      <c r="N508" s="125">
        <v>0</v>
      </c>
      <c r="O508" s="125">
        <v>0</v>
      </c>
      <c r="P508" s="125">
        <v>0</v>
      </c>
      <c r="Q508" s="125">
        <v>0</v>
      </c>
      <c r="R508" s="125" t="str">
        <f t="shared" si="2686"/>
        <v/>
      </c>
      <c r="S508" s="125"/>
      <c r="T508" s="211"/>
      <c r="AA508" s="177" t="s">
        <v>676</v>
      </c>
      <c r="AD508" s="125">
        <v>54919.65</v>
      </c>
      <c r="AE508" s="125">
        <v>63696</v>
      </c>
      <c r="AF508" s="125">
        <v>71689.06</v>
      </c>
      <c r="AG508" s="125">
        <v>78364.67</v>
      </c>
      <c r="AH508" s="125">
        <v>85552.34</v>
      </c>
      <c r="AI508" s="125">
        <v>90458.240000000005</v>
      </c>
      <c r="AJ508" s="125"/>
      <c r="AK508" s="125">
        <v>52419.65</v>
      </c>
      <c r="AL508" s="125">
        <v>55362.21</v>
      </c>
      <c r="AM508" s="125">
        <v>63696</v>
      </c>
      <c r="AN508" s="125"/>
      <c r="AO508" s="125" t="s">
        <v>683</v>
      </c>
    </row>
    <row r="509" spans="1:41" ht="15.75" outlineLevel="1">
      <c r="A509" s="155">
        <v>604960</v>
      </c>
      <c r="B509" s="11">
        <f t="shared" si="653"/>
        <v>630500030</v>
      </c>
      <c r="C509" s="173">
        <v>500030</v>
      </c>
      <c r="D509" s="140"/>
      <c r="E509" s="55" t="s">
        <v>110</v>
      </c>
      <c r="F509" s="78" t="s">
        <v>613</v>
      </c>
      <c r="G509" s="107" t="s">
        <v>587</v>
      </c>
      <c r="H509" s="50">
        <f>IFERROR(IF(G508,H508/G508*100,0),0)</f>
        <v>0</v>
      </c>
      <c r="I509" s="50">
        <f t="shared" ref="I509" si="3183">IFERROR(IF(H508,I508/H508*100,0),0)</f>
        <v>0</v>
      </c>
      <c r="J509" s="50">
        <f t="shared" ref="J509" si="3184">IFERROR(IF(I508,J508/I508*100,0),0)</f>
        <v>0</v>
      </c>
      <c r="K509" s="50">
        <f t="shared" ref="K509" si="3185">IFERROR(IF(J508,K508/J508*100,0),0)</f>
        <v>0</v>
      </c>
      <c r="L509" s="50">
        <f t="shared" ref="L509" si="3186">IFERROR(IF(K508,L508/K508*100,0),0)</f>
        <v>0</v>
      </c>
      <c r="M509" s="50">
        <f t="shared" ref="M509" si="3187">IFERROR(IF(L508,M508/L508*100,0),0)</f>
        <v>0</v>
      </c>
      <c r="N509" s="107" t="s">
        <v>587</v>
      </c>
      <c r="O509" s="50">
        <f>IFERROR(IF(N508,O508/N508*100,0),0)</f>
        <v>0</v>
      </c>
      <c r="P509" s="50">
        <f t="shared" ref="P509" si="3188">IFERROR(IF(O508,P508/O508*100,0),0)</f>
        <v>0</v>
      </c>
      <c r="Q509" s="50">
        <f t="shared" ref="Q509:S509" si="3189">IFERROR(IF(P508,Q508/P508*100,0),0)</f>
        <v>0</v>
      </c>
      <c r="R509" s="192" t="str">
        <f t="shared" ref="R509:R572" si="3190">IF(AO509="","",AO509)</f>
        <v/>
      </c>
      <c r="S509" s="50">
        <f t="shared" si="3189"/>
        <v>0</v>
      </c>
      <c r="T509" s="215"/>
      <c r="AA509" s="177" t="s">
        <v>110</v>
      </c>
      <c r="AD509" s="107">
        <v>106.12369711655518</v>
      </c>
      <c r="AE509" s="50">
        <v>115.98034583250256</v>
      </c>
      <c r="AF509" s="50">
        <v>112.54876287364984</v>
      </c>
      <c r="AG509" s="50">
        <v>109.31189500880609</v>
      </c>
      <c r="AH509" s="50">
        <v>109.17207971398335</v>
      </c>
      <c r="AI509" s="50">
        <v>105.73438435465354</v>
      </c>
      <c r="AJ509" s="50"/>
      <c r="AK509" s="107">
        <v>108.58275565071168</v>
      </c>
      <c r="AL509" s="50">
        <v>105.61346746878317</v>
      </c>
      <c r="AM509" s="50">
        <v>115.05321048419131</v>
      </c>
      <c r="AN509" s="50"/>
      <c r="AO509" s="192" t="s">
        <v>683</v>
      </c>
    </row>
    <row r="510" spans="1:41" ht="15.75" outlineLevel="1">
      <c r="A510" s="155">
        <v>604970</v>
      </c>
      <c r="B510" s="11">
        <f t="shared" si="653"/>
        <v>630500040</v>
      </c>
      <c r="C510" s="173">
        <v>500040</v>
      </c>
      <c r="D510" s="140"/>
      <c r="E510" s="109" t="str">
        <f>E188</f>
        <v>Бюджетообразующее предприятие 2</v>
      </c>
      <c r="F510" s="24" t="s">
        <v>105</v>
      </c>
      <c r="G510" s="125">
        <v>0</v>
      </c>
      <c r="H510" s="125">
        <v>0</v>
      </c>
      <c r="I510" s="125">
        <v>0</v>
      </c>
      <c r="J510" s="125">
        <v>0</v>
      </c>
      <c r="K510" s="125">
        <v>0</v>
      </c>
      <c r="L510" s="125">
        <v>0</v>
      </c>
      <c r="M510" s="125">
        <v>0</v>
      </c>
      <c r="N510" s="125">
        <v>0</v>
      </c>
      <c r="O510" s="125">
        <v>0</v>
      </c>
      <c r="P510" s="125">
        <v>0</v>
      </c>
      <c r="Q510" s="125">
        <v>0</v>
      </c>
      <c r="R510" s="125" t="str">
        <f t="shared" si="2686"/>
        <v/>
      </c>
      <c r="S510" s="125"/>
      <c r="T510" s="211"/>
      <c r="AA510" s="177" t="s">
        <v>677</v>
      </c>
      <c r="AD510" s="125">
        <v>22837</v>
      </c>
      <c r="AE510" s="125">
        <v>47828</v>
      </c>
      <c r="AF510" s="125">
        <v>53478.54</v>
      </c>
      <c r="AG510" s="125">
        <v>58326</v>
      </c>
      <c r="AH510" s="125">
        <v>64978.25</v>
      </c>
      <c r="AI510" s="125">
        <v>71694.240000000005</v>
      </c>
      <c r="AJ510" s="125"/>
      <c r="AK510" s="125">
        <v>15732.21</v>
      </c>
      <c r="AL510" s="125">
        <v>16923.5</v>
      </c>
      <c r="AM510" s="125">
        <v>42064</v>
      </c>
      <c r="AN510" s="125"/>
      <c r="AO510" s="125" t="s">
        <v>683</v>
      </c>
    </row>
    <row r="511" spans="1:41" ht="15.75" outlineLevel="1">
      <c r="A511" s="155">
        <v>604980</v>
      </c>
      <c r="B511" s="11">
        <f t="shared" si="653"/>
        <v>630500050</v>
      </c>
      <c r="C511" s="173">
        <v>500050</v>
      </c>
      <c r="D511" s="140"/>
      <c r="E511" s="55" t="s">
        <v>110</v>
      </c>
      <c r="F511" s="78" t="s">
        <v>613</v>
      </c>
      <c r="G511" s="107" t="s">
        <v>587</v>
      </c>
      <c r="H511" s="50">
        <f>IFERROR(IF(G510,H510/G510*100,0),0)</f>
        <v>0</v>
      </c>
      <c r="I511" s="50">
        <f t="shared" ref="I511" si="3191">IFERROR(IF(H510,I510/H510*100,0),0)</f>
        <v>0</v>
      </c>
      <c r="J511" s="50">
        <f t="shared" ref="J511" si="3192">IFERROR(IF(I510,J510/I510*100,0),0)</f>
        <v>0</v>
      </c>
      <c r="K511" s="50">
        <f t="shared" ref="K511" si="3193">IFERROR(IF(J510,K510/J510*100,0),0)</f>
        <v>0</v>
      </c>
      <c r="L511" s="50">
        <f t="shared" ref="L511" si="3194">IFERROR(IF(K510,L510/K510*100,0),0)</f>
        <v>0</v>
      </c>
      <c r="M511" s="50">
        <f t="shared" ref="M511" si="3195">IFERROR(IF(L510,M510/L510*100,0),0)</f>
        <v>0</v>
      </c>
      <c r="N511" s="107" t="s">
        <v>587</v>
      </c>
      <c r="O511" s="50">
        <f>IFERROR(IF(N510,O510/N510*100,0),0)</f>
        <v>0</v>
      </c>
      <c r="P511" s="50">
        <f t="shared" ref="P511" si="3196">IFERROR(IF(O510,P510/O510*100,0),0)</f>
        <v>0</v>
      </c>
      <c r="Q511" s="50">
        <f t="shared" ref="Q511:S511" si="3197">IFERROR(IF(P510,Q510/P510*100,0),0)</f>
        <v>0</v>
      </c>
      <c r="R511" s="192" t="str">
        <f t="shared" si="3190"/>
        <v/>
      </c>
      <c r="S511" s="50">
        <f t="shared" si="3197"/>
        <v>0</v>
      </c>
      <c r="T511" s="215"/>
      <c r="AA511" s="177" t="s">
        <v>110</v>
      </c>
      <c r="AD511" s="107">
        <v>148.30761637572735</v>
      </c>
      <c r="AE511" s="50">
        <v>209.43206200464158</v>
      </c>
      <c r="AF511" s="50">
        <v>111.81429288283013</v>
      </c>
      <c r="AG511" s="50">
        <v>109.06430878629072</v>
      </c>
      <c r="AH511" s="50">
        <v>111.40529095086239</v>
      </c>
      <c r="AI511" s="50">
        <v>110.33575080892453</v>
      </c>
      <c r="AJ511" s="50"/>
      <c r="AK511" s="107">
        <v>105.96135816239108</v>
      </c>
      <c r="AL511" s="50">
        <v>107.57229912389931</v>
      </c>
      <c r="AM511" s="50">
        <v>248.55378615534613</v>
      </c>
      <c r="AN511" s="50"/>
      <c r="AO511" s="192" t="s">
        <v>683</v>
      </c>
    </row>
    <row r="512" spans="1:41" ht="15.75" outlineLevel="1">
      <c r="A512" s="155">
        <v>604990</v>
      </c>
      <c r="B512" s="11">
        <f t="shared" si="653"/>
        <v>630500060</v>
      </c>
      <c r="C512" s="173">
        <v>500060</v>
      </c>
      <c r="D512" s="140"/>
      <c r="E512" s="109" t="str">
        <f>E190</f>
        <v>Бюджетообразующее предприятие 3</v>
      </c>
      <c r="F512" s="24" t="s">
        <v>105</v>
      </c>
      <c r="G512" s="125">
        <v>0</v>
      </c>
      <c r="H512" s="125">
        <v>0</v>
      </c>
      <c r="I512" s="125">
        <v>0</v>
      </c>
      <c r="J512" s="125">
        <v>0</v>
      </c>
      <c r="K512" s="125">
        <v>0</v>
      </c>
      <c r="L512" s="125">
        <v>0</v>
      </c>
      <c r="M512" s="125">
        <v>0</v>
      </c>
      <c r="N512" s="125">
        <v>0</v>
      </c>
      <c r="O512" s="125">
        <v>0</v>
      </c>
      <c r="P512" s="125">
        <v>0</v>
      </c>
      <c r="Q512" s="125">
        <v>0</v>
      </c>
      <c r="R512" s="125" t="str">
        <f t="shared" si="3190"/>
        <v/>
      </c>
      <c r="S512" s="125"/>
      <c r="T512" s="211"/>
      <c r="AA512" s="177" t="s">
        <v>678</v>
      </c>
      <c r="AD512" s="125">
        <v>37135.870000000003</v>
      </c>
      <c r="AE512" s="125">
        <v>40428.800000000003</v>
      </c>
      <c r="AF512" s="125" t="s">
        <v>683</v>
      </c>
      <c r="AG512" s="125" t="s">
        <v>683</v>
      </c>
      <c r="AH512" s="125" t="s">
        <v>683</v>
      </c>
      <c r="AI512" s="125" t="s">
        <v>683</v>
      </c>
      <c r="AJ512" s="125"/>
      <c r="AK512" s="125">
        <v>37117.800000000003</v>
      </c>
      <c r="AL512" s="125">
        <v>37200.32</v>
      </c>
      <c r="AM512" s="125">
        <v>40428.800000000003</v>
      </c>
      <c r="AN512" s="125"/>
      <c r="AO512" s="125" t="s">
        <v>683</v>
      </c>
    </row>
    <row r="513" spans="1:41" ht="15.75" outlineLevel="1">
      <c r="A513" s="155">
        <v>605000</v>
      </c>
      <c r="B513" s="11">
        <f t="shared" si="653"/>
        <v>630500070</v>
      </c>
      <c r="C513" s="173">
        <v>500070</v>
      </c>
      <c r="D513" s="140"/>
      <c r="E513" s="55" t="s">
        <v>110</v>
      </c>
      <c r="F513" s="78" t="s">
        <v>613</v>
      </c>
      <c r="G513" s="107" t="s">
        <v>587</v>
      </c>
      <c r="H513" s="50">
        <f>IFERROR(IF(G512,H512/G512*100,0),0)</f>
        <v>0</v>
      </c>
      <c r="I513" s="50">
        <f t="shared" ref="I513" si="3198">IFERROR(IF(H512,I512/H512*100,0),0)</f>
        <v>0</v>
      </c>
      <c r="J513" s="50">
        <f t="shared" ref="J513" si="3199">IFERROR(IF(I512,J512/I512*100,0),0)</f>
        <v>0</v>
      </c>
      <c r="K513" s="50">
        <f t="shared" ref="K513" si="3200">IFERROR(IF(J512,K512/J512*100,0),0)</f>
        <v>0</v>
      </c>
      <c r="L513" s="50">
        <f t="shared" ref="L513" si="3201">IFERROR(IF(K512,L512/K512*100,0),0)</f>
        <v>0</v>
      </c>
      <c r="M513" s="50">
        <f t="shared" ref="M513" si="3202">IFERROR(IF(L512,M512/L512*100,0),0)</f>
        <v>0</v>
      </c>
      <c r="N513" s="107" t="s">
        <v>587</v>
      </c>
      <c r="O513" s="50">
        <f>IFERROR(IF(N512,O512/N512*100,0),0)</f>
        <v>0</v>
      </c>
      <c r="P513" s="50">
        <f t="shared" ref="P513" si="3203">IFERROR(IF(O512,P512/O512*100,0),0)</f>
        <v>0</v>
      </c>
      <c r="Q513" s="50">
        <f t="shared" ref="Q513:S513" si="3204">IFERROR(IF(P512,Q512/P512*100,0),0)</f>
        <v>0</v>
      </c>
      <c r="R513" s="192" t="str">
        <f t="shared" si="3190"/>
        <v/>
      </c>
      <c r="S513" s="50">
        <f t="shared" si="3204"/>
        <v>0</v>
      </c>
      <c r="T513" s="215"/>
      <c r="AA513" s="177" t="s">
        <v>110</v>
      </c>
      <c r="AD513" s="107">
        <v>105.69203823323825</v>
      </c>
      <c r="AE513" s="50">
        <v>108.86724883515588</v>
      </c>
      <c r="AF513" s="50">
        <v>0</v>
      </c>
      <c r="AG513" s="50">
        <v>0</v>
      </c>
      <c r="AH513" s="50">
        <v>0</v>
      </c>
      <c r="AI513" s="50">
        <v>0</v>
      </c>
      <c r="AJ513" s="50"/>
      <c r="AK513" s="107">
        <v>105.26620286668886</v>
      </c>
      <c r="AL513" s="50">
        <v>100.22231921072908</v>
      </c>
      <c r="AM513" s="50">
        <v>108.67863502249445</v>
      </c>
      <c r="AN513" s="50"/>
      <c r="AO513" s="192" t="s">
        <v>683</v>
      </c>
    </row>
    <row r="514" spans="1:41" ht="15.75" outlineLevel="1">
      <c r="A514" s="155">
        <v>605010</v>
      </c>
      <c r="B514" s="11">
        <f t="shared" si="653"/>
        <v>630500080</v>
      </c>
      <c r="C514" s="173">
        <v>500080</v>
      </c>
      <c r="D514" s="140"/>
      <c r="E514" s="109" t="str">
        <f>E192</f>
        <v>Бюджетообразующее предприятие 4</v>
      </c>
      <c r="F514" s="24" t="s">
        <v>105</v>
      </c>
      <c r="G514" s="125">
        <v>0</v>
      </c>
      <c r="H514" s="125">
        <v>0</v>
      </c>
      <c r="I514" s="125">
        <v>0</v>
      </c>
      <c r="J514" s="125">
        <v>0</v>
      </c>
      <c r="K514" s="125">
        <v>0</v>
      </c>
      <c r="L514" s="125">
        <v>0</v>
      </c>
      <c r="M514" s="125">
        <v>0</v>
      </c>
      <c r="N514" s="125">
        <v>0</v>
      </c>
      <c r="O514" s="125">
        <v>0</v>
      </c>
      <c r="P514" s="125">
        <v>0</v>
      </c>
      <c r="Q514" s="125">
        <v>0</v>
      </c>
      <c r="R514" s="125" t="str">
        <f t="shared" si="3190"/>
        <v/>
      </c>
      <c r="S514" s="125"/>
      <c r="T514" s="211"/>
      <c r="AA514" s="177" t="s">
        <v>679</v>
      </c>
      <c r="AD514" s="125">
        <v>61401</v>
      </c>
      <c r="AE514" s="125">
        <v>71383</v>
      </c>
      <c r="AF514" s="125">
        <v>71521</v>
      </c>
      <c r="AG514" s="125">
        <v>75081</v>
      </c>
      <c r="AH514" s="125">
        <v>78455</v>
      </c>
      <c r="AI514" s="125">
        <v>81707</v>
      </c>
      <c r="AJ514" s="125"/>
      <c r="AK514" s="125">
        <v>55950.43</v>
      </c>
      <c r="AL514" s="125">
        <v>57621.2</v>
      </c>
      <c r="AM514" s="125">
        <v>71521</v>
      </c>
      <c r="AN514" s="125"/>
      <c r="AO514" s="125" t="s">
        <v>683</v>
      </c>
    </row>
    <row r="515" spans="1:41" ht="15.75" outlineLevel="1">
      <c r="A515" s="155">
        <v>605020</v>
      </c>
      <c r="B515" s="11">
        <f t="shared" si="653"/>
        <v>630500090</v>
      </c>
      <c r="C515" s="173">
        <v>500090</v>
      </c>
      <c r="D515" s="140"/>
      <c r="E515" s="55" t="s">
        <v>110</v>
      </c>
      <c r="F515" s="78" t="s">
        <v>613</v>
      </c>
      <c r="G515" s="107" t="s">
        <v>587</v>
      </c>
      <c r="H515" s="50">
        <f>IFERROR(IF(G514,H514/G514*100,0),0)</f>
        <v>0</v>
      </c>
      <c r="I515" s="50">
        <f t="shared" ref="I515" si="3205">IFERROR(IF(H514,I514/H514*100,0),0)</f>
        <v>0</v>
      </c>
      <c r="J515" s="50">
        <f t="shared" ref="J515" si="3206">IFERROR(IF(I514,J514/I514*100,0),0)</f>
        <v>0</v>
      </c>
      <c r="K515" s="50">
        <f t="shared" ref="K515" si="3207">IFERROR(IF(J514,K514/J514*100,0),0)</f>
        <v>0</v>
      </c>
      <c r="L515" s="50">
        <f t="shared" ref="L515" si="3208">IFERROR(IF(K514,L514/K514*100,0),0)</f>
        <v>0</v>
      </c>
      <c r="M515" s="50">
        <f t="shared" ref="M515" si="3209">IFERROR(IF(L514,M514/L514*100,0),0)</f>
        <v>0</v>
      </c>
      <c r="N515" s="107" t="s">
        <v>587</v>
      </c>
      <c r="O515" s="50">
        <f>IFERROR(IF(N514,O514/N514*100,0),0)</f>
        <v>0</v>
      </c>
      <c r="P515" s="50">
        <f t="shared" ref="P515" si="3210">IFERROR(IF(O514,P514/O514*100,0),0)</f>
        <v>0</v>
      </c>
      <c r="Q515" s="50">
        <f t="shared" ref="Q515:S515" si="3211">IFERROR(IF(P514,Q514/P514*100,0),0)</f>
        <v>0</v>
      </c>
      <c r="R515" s="192" t="str">
        <f t="shared" si="3190"/>
        <v/>
      </c>
      <c r="S515" s="50">
        <f t="shared" si="3211"/>
        <v>0</v>
      </c>
      <c r="T515" s="215"/>
      <c r="AA515" s="177" t="s">
        <v>110</v>
      </c>
      <c r="AD515" s="107">
        <v>109.74949281903248</v>
      </c>
      <c r="AE515" s="50">
        <v>116.25706421719515</v>
      </c>
      <c r="AF515" s="50">
        <v>100.1933233402911</v>
      </c>
      <c r="AG515" s="50">
        <v>104.97755903860404</v>
      </c>
      <c r="AH515" s="50">
        <v>104.49381334825057</v>
      </c>
      <c r="AI515" s="50">
        <v>104.14505130329488</v>
      </c>
      <c r="AJ515" s="50"/>
      <c r="AK515" s="107">
        <v>102.69831084144421</v>
      </c>
      <c r="AL515" s="50">
        <v>102.98616114299746</v>
      </c>
      <c r="AM515" s="50">
        <v>124.12271872158165</v>
      </c>
      <c r="AN515" s="50"/>
      <c r="AO515" s="192" t="s">
        <v>683</v>
      </c>
    </row>
    <row r="516" spans="1:41" ht="15.75" outlineLevel="1">
      <c r="A516" s="155">
        <v>605030</v>
      </c>
      <c r="B516" s="11">
        <f t="shared" si="653"/>
        <v>630500100</v>
      </c>
      <c r="C516" s="173">
        <v>500100</v>
      </c>
      <c r="D516" s="140"/>
      <c r="E516" s="109" t="str">
        <f>E194</f>
        <v>Бюджетообразующее предприятие 5</v>
      </c>
      <c r="F516" s="24" t="s">
        <v>105</v>
      </c>
      <c r="G516" s="125">
        <v>0</v>
      </c>
      <c r="H516" s="125">
        <v>0</v>
      </c>
      <c r="I516" s="125">
        <v>0</v>
      </c>
      <c r="J516" s="125">
        <v>0</v>
      </c>
      <c r="K516" s="125">
        <v>0</v>
      </c>
      <c r="L516" s="125">
        <v>0</v>
      </c>
      <c r="M516" s="125">
        <v>0</v>
      </c>
      <c r="N516" s="125">
        <v>0</v>
      </c>
      <c r="O516" s="125">
        <v>0</v>
      </c>
      <c r="P516" s="125">
        <v>0</v>
      </c>
      <c r="Q516" s="125">
        <v>0</v>
      </c>
      <c r="R516" s="125" t="str">
        <f t="shared" si="3190"/>
        <v/>
      </c>
      <c r="S516" s="125"/>
      <c r="T516" s="211"/>
      <c r="AA516" s="177" t="s">
        <v>680</v>
      </c>
      <c r="AD516" s="125">
        <v>37984.58</v>
      </c>
      <c r="AE516" s="125">
        <v>39754.94</v>
      </c>
      <c r="AF516" s="125">
        <v>41278.32</v>
      </c>
      <c r="AG516" s="125">
        <v>42754.94</v>
      </c>
      <c r="AH516" s="125">
        <v>43754.94</v>
      </c>
      <c r="AI516" s="125">
        <v>44754.94</v>
      </c>
      <c r="AJ516" s="125"/>
      <c r="AK516" s="125">
        <v>35764.86</v>
      </c>
      <c r="AL516" s="125">
        <v>38114.199999999997</v>
      </c>
      <c r="AM516" s="125" t="s">
        <v>683</v>
      </c>
      <c r="AN516" s="125"/>
      <c r="AO516" s="125" t="s">
        <v>683</v>
      </c>
    </row>
    <row r="517" spans="1:41" ht="15.75" outlineLevel="1">
      <c r="A517" s="155">
        <v>605040</v>
      </c>
      <c r="B517" s="11">
        <f t="shared" si="653"/>
        <v>630500110</v>
      </c>
      <c r="C517" s="173">
        <v>500110</v>
      </c>
      <c r="D517" s="140"/>
      <c r="E517" s="55" t="s">
        <v>110</v>
      </c>
      <c r="F517" s="78" t="s">
        <v>613</v>
      </c>
      <c r="G517" s="107" t="s">
        <v>587</v>
      </c>
      <c r="H517" s="50">
        <f>IFERROR(IF(G516,H516/G516*100,0),0)</f>
        <v>0</v>
      </c>
      <c r="I517" s="50">
        <f t="shared" ref="I517" si="3212">IFERROR(IF(H516,I516/H516*100,0),0)</f>
        <v>0</v>
      </c>
      <c r="J517" s="50">
        <f t="shared" ref="J517" si="3213">IFERROR(IF(I516,J516/I516*100,0),0)</f>
        <v>0</v>
      </c>
      <c r="K517" s="50">
        <f t="shared" ref="K517" si="3214">IFERROR(IF(J516,K516/J516*100,0),0)</f>
        <v>0</v>
      </c>
      <c r="L517" s="50">
        <f t="shared" ref="L517" si="3215">IFERROR(IF(K516,L516/K516*100,0),0)</f>
        <v>0</v>
      </c>
      <c r="M517" s="50">
        <f t="shared" ref="M517" si="3216">IFERROR(IF(L516,M516/L516*100,0),0)</f>
        <v>0</v>
      </c>
      <c r="N517" s="107" t="s">
        <v>587</v>
      </c>
      <c r="O517" s="50">
        <f>IFERROR(IF(N516,O516/N516*100,0),0)</f>
        <v>0</v>
      </c>
      <c r="P517" s="50">
        <f t="shared" ref="P517" si="3217">IFERROR(IF(O516,P516/O516*100,0),0)</f>
        <v>0</v>
      </c>
      <c r="Q517" s="50">
        <f t="shared" ref="Q517:S517" si="3218">IFERROR(IF(P516,Q516/P516*100,0),0)</f>
        <v>0</v>
      </c>
      <c r="R517" s="192" t="str">
        <f t="shared" si="3190"/>
        <v/>
      </c>
      <c r="S517" s="50">
        <f t="shared" si="3218"/>
        <v>0</v>
      </c>
      <c r="T517" s="215"/>
      <c r="AA517" s="177" t="s">
        <v>110</v>
      </c>
      <c r="AD517" s="107">
        <v>106.54173784019545</v>
      </c>
      <c r="AE517" s="50">
        <v>104.66073338180915</v>
      </c>
      <c r="AF517" s="50">
        <v>103.83192629645524</v>
      </c>
      <c r="AG517" s="50">
        <v>103.57722891823119</v>
      </c>
      <c r="AH517" s="50">
        <v>102.33891101238828</v>
      </c>
      <c r="AI517" s="50">
        <v>102.28545622505709</v>
      </c>
      <c r="AJ517" s="50"/>
      <c r="AK517" s="107">
        <v>104.82037881438939</v>
      </c>
      <c r="AL517" s="50">
        <v>106.56884998291618</v>
      </c>
      <c r="AM517" s="50">
        <v>0</v>
      </c>
      <c r="AN517" s="50"/>
      <c r="AO517" s="192" t="s">
        <v>683</v>
      </c>
    </row>
    <row r="518" spans="1:41" ht="15.75" outlineLevel="1">
      <c r="A518" s="155">
        <v>605050</v>
      </c>
      <c r="B518" s="11">
        <f t="shared" si="653"/>
        <v>630500120</v>
      </c>
      <c r="C518" s="173">
        <v>500120</v>
      </c>
      <c r="D518" s="140"/>
      <c r="E518" s="109" t="str">
        <f>E196</f>
        <v>Бюджетообразующее предприятие 6</v>
      </c>
      <c r="F518" s="24" t="s">
        <v>105</v>
      </c>
      <c r="G518" s="125" t="str">
        <f t="shared" ref="G518" si="3219">IF(AD518="","",AD518)</f>
        <v/>
      </c>
      <c r="H518" s="125">
        <v>0</v>
      </c>
      <c r="I518" s="125">
        <v>0</v>
      </c>
      <c r="J518" s="125">
        <v>0</v>
      </c>
      <c r="K518" s="125">
        <v>0</v>
      </c>
      <c r="L518" s="125">
        <v>0</v>
      </c>
      <c r="M518" s="125">
        <v>0</v>
      </c>
      <c r="N518" s="125">
        <v>0</v>
      </c>
      <c r="O518" s="125">
        <v>0</v>
      </c>
      <c r="P518" s="125">
        <v>0</v>
      </c>
      <c r="Q518" s="125">
        <v>0</v>
      </c>
      <c r="R518" s="125" t="str">
        <f t="shared" si="3190"/>
        <v/>
      </c>
      <c r="S518" s="125"/>
      <c r="T518" s="211"/>
      <c r="AA518" s="177" t="s">
        <v>681</v>
      </c>
      <c r="AD518" s="125" t="s">
        <v>683</v>
      </c>
      <c r="AE518" s="125">
        <v>43490.3</v>
      </c>
      <c r="AF518" s="125">
        <v>44190.3</v>
      </c>
      <c r="AG518" s="125">
        <v>44890.3</v>
      </c>
      <c r="AH518" s="125">
        <v>45140.3</v>
      </c>
      <c r="AI518" s="125">
        <v>45790.3</v>
      </c>
      <c r="AJ518" s="125"/>
      <c r="AK518" s="125" t="s">
        <v>683</v>
      </c>
      <c r="AL518" s="125" t="s">
        <v>683</v>
      </c>
      <c r="AM518" s="125">
        <v>43490.3</v>
      </c>
      <c r="AN518" s="125"/>
      <c r="AO518" s="125" t="s">
        <v>683</v>
      </c>
    </row>
    <row r="519" spans="1:41" ht="15.75" outlineLevel="1">
      <c r="A519" s="155">
        <v>605060</v>
      </c>
      <c r="B519" s="11">
        <f t="shared" si="653"/>
        <v>630500130</v>
      </c>
      <c r="C519" s="173">
        <v>500130</v>
      </c>
      <c r="D519" s="140"/>
      <c r="E519" s="55" t="s">
        <v>110</v>
      </c>
      <c r="F519" s="78" t="s">
        <v>613</v>
      </c>
      <c r="G519" s="107" t="s">
        <v>587</v>
      </c>
      <c r="H519" s="50">
        <f>IFERROR(IF(G518,H518/G518*100,0),0)</f>
        <v>0</v>
      </c>
      <c r="I519" s="50">
        <f t="shared" ref="I519" si="3220">IFERROR(IF(H518,I518/H518*100,0),0)</f>
        <v>0</v>
      </c>
      <c r="J519" s="50">
        <f t="shared" ref="J519" si="3221">IFERROR(IF(I518,J518/I518*100,0),0)</f>
        <v>0</v>
      </c>
      <c r="K519" s="50">
        <f t="shared" ref="K519" si="3222">IFERROR(IF(J518,K518/J518*100,0),0)</f>
        <v>0</v>
      </c>
      <c r="L519" s="50">
        <f t="shared" ref="L519" si="3223">IFERROR(IF(K518,L518/K518*100,0),0)</f>
        <v>0</v>
      </c>
      <c r="M519" s="50">
        <f t="shared" ref="M519" si="3224">IFERROR(IF(L518,M518/L518*100,0),0)</f>
        <v>0</v>
      </c>
      <c r="N519" s="107" t="s">
        <v>587</v>
      </c>
      <c r="O519" s="50">
        <f>IFERROR(IF(N518,O518/N518*100,0),0)</f>
        <v>0</v>
      </c>
      <c r="P519" s="50">
        <f t="shared" ref="P519" si="3225">IFERROR(IF(O518,P518/O518*100,0),0)</f>
        <v>0</v>
      </c>
      <c r="Q519" s="50">
        <f t="shared" ref="Q519:S519" si="3226">IFERROR(IF(P518,Q518/P518*100,0),0)</f>
        <v>0</v>
      </c>
      <c r="R519" s="192" t="str">
        <f t="shared" si="3190"/>
        <v/>
      </c>
      <c r="S519" s="50">
        <f t="shared" si="3226"/>
        <v>0</v>
      </c>
      <c r="T519" s="215"/>
      <c r="AA519" s="177" t="s">
        <v>110</v>
      </c>
      <c r="AD519" s="107">
        <v>0</v>
      </c>
      <c r="AE519" s="50">
        <v>0</v>
      </c>
      <c r="AF519" s="50">
        <v>101.60955431441035</v>
      </c>
      <c r="AG519" s="50">
        <v>101.58405803988657</v>
      </c>
      <c r="AH519" s="50">
        <v>100.55691318614488</v>
      </c>
      <c r="AI519" s="50">
        <v>101.43995498479185</v>
      </c>
      <c r="AJ519" s="50"/>
      <c r="AK519" s="107">
        <v>0</v>
      </c>
      <c r="AL519" s="50">
        <v>0</v>
      </c>
      <c r="AM519" s="50">
        <v>0</v>
      </c>
      <c r="AN519" s="50"/>
      <c r="AO519" s="192" t="s">
        <v>683</v>
      </c>
    </row>
    <row r="520" spans="1:41" ht="15.75" outlineLevel="1">
      <c r="A520" s="155">
        <v>605070</v>
      </c>
      <c r="B520" s="11">
        <f t="shared" si="653"/>
        <v>630500140</v>
      </c>
      <c r="C520" s="173">
        <v>500140</v>
      </c>
      <c r="D520" s="140"/>
      <c r="E520" s="109" t="str">
        <f>E198</f>
        <v>Бюджетообразующее предприятие 7</v>
      </c>
      <c r="F520" s="24" t="s">
        <v>105</v>
      </c>
      <c r="G520" s="125">
        <v>0</v>
      </c>
      <c r="H520" s="125">
        <v>0</v>
      </c>
      <c r="I520" s="125">
        <v>0</v>
      </c>
      <c r="J520" s="125">
        <v>0</v>
      </c>
      <c r="K520" s="125">
        <v>0</v>
      </c>
      <c r="L520" s="125">
        <v>0</v>
      </c>
      <c r="M520" s="125">
        <v>0</v>
      </c>
      <c r="N520" s="125">
        <v>0</v>
      </c>
      <c r="O520" s="125">
        <v>0</v>
      </c>
      <c r="P520" s="125">
        <v>0</v>
      </c>
      <c r="Q520" s="125">
        <v>0</v>
      </c>
      <c r="R520" s="125" t="str">
        <f t="shared" si="3190"/>
        <v/>
      </c>
      <c r="S520" s="125"/>
      <c r="T520" s="211"/>
      <c r="AA520" s="177" t="s">
        <v>682</v>
      </c>
      <c r="AD520" s="125">
        <v>49824</v>
      </c>
      <c r="AE520" s="125">
        <v>93300</v>
      </c>
      <c r="AF520" s="125">
        <v>93300</v>
      </c>
      <c r="AG520" s="125">
        <v>93024.68</v>
      </c>
      <c r="AH520" s="125">
        <v>92877.69</v>
      </c>
      <c r="AI520" s="125">
        <v>92668</v>
      </c>
      <c r="AJ520" s="125"/>
      <c r="AK520" s="125" t="s">
        <v>683</v>
      </c>
      <c r="AL520" s="125" t="s">
        <v>683</v>
      </c>
      <c r="AM520" s="125">
        <v>133071</v>
      </c>
      <c r="AN520" s="125"/>
      <c r="AO520" s="125" t="s">
        <v>683</v>
      </c>
    </row>
    <row r="521" spans="1:41" ht="15.75" outlineLevel="1">
      <c r="A521" s="155">
        <v>605080</v>
      </c>
      <c r="B521" s="11">
        <f t="shared" si="653"/>
        <v>630500150</v>
      </c>
      <c r="C521" s="173">
        <v>500150</v>
      </c>
      <c r="D521" s="140"/>
      <c r="E521" s="55" t="s">
        <v>110</v>
      </c>
      <c r="F521" s="78" t="s">
        <v>613</v>
      </c>
      <c r="G521" s="107" t="s">
        <v>587</v>
      </c>
      <c r="H521" s="50">
        <f>IFERROR(IF(G520,H520/G520*100,0),0)</f>
        <v>0</v>
      </c>
      <c r="I521" s="50">
        <f t="shared" ref="I521" si="3227">IFERROR(IF(H520,I520/H520*100,0),0)</f>
        <v>0</v>
      </c>
      <c r="J521" s="50">
        <f t="shared" ref="J521" si="3228">IFERROR(IF(I520,J520/I520*100,0),0)</f>
        <v>0</v>
      </c>
      <c r="K521" s="50">
        <f t="shared" ref="K521" si="3229">IFERROR(IF(J520,K520/J520*100,0),0)</f>
        <v>0</v>
      </c>
      <c r="L521" s="50">
        <f t="shared" ref="L521" si="3230">IFERROR(IF(K520,L520/K520*100,0),0)</f>
        <v>0</v>
      </c>
      <c r="M521" s="50">
        <f t="shared" ref="M521" si="3231">IFERROR(IF(L520,M520/L520*100,0),0)</f>
        <v>0</v>
      </c>
      <c r="N521" s="107" t="s">
        <v>587</v>
      </c>
      <c r="O521" s="50">
        <f>IFERROR(IF(N520,O520/N520*100,0),0)</f>
        <v>0</v>
      </c>
      <c r="P521" s="50">
        <f t="shared" ref="P521" si="3232">IFERROR(IF(O520,P520/O520*100,0),0)</f>
        <v>0</v>
      </c>
      <c r="Q521" s="50">
        <f t="shared" ref="Q521:S521" si="3233">IFERROR(IF(P520,Q520/P520*100,0),0)</f>
        <v>0</v>
      </c>
      <c r="R521" s="192" t="str">
        <f t="shared" si="3190"/>
        <v/>
      </c>
      <c r="S521" s="50">
        <f t="shared" si="3233"/>
        <v>0</v>
      </c>
      <c r="T521" s="215"/>
      <c r="AA521" s="177" t="s">
        <v>110</v>
      </c>
      <c r="AD521" s="107">
        <v>0</v>
      </c>
      <c r="AE521" s="50">
        <v>187.25915221579962</v>
      </c>
      <c r="AF521" s="50">
        <v>100</v>
      </c>
      <c r="AG521" s="50">
        <v>99.704908896034297</v>
      </c>
      <c r="AH521" s="50">
        <v>99.841988169161141</v>
      </c>
      <c r="AI521" s="50">
        <v>99.774229957700271</v>
      </c>
      <c r="AJ521" s="50"/>
      <c r="AK521" s="107">
        <v>0</v>
      </c>
      <c r="AL521" s="50">
        <v>0</v>
      </c>
      <c r="AM521" s="50">
        <v>0</v>
      </c>
      <c r="AN521" s="50"/>
      <c r="AO521" s="192" t="s">
        <v>683</v>
      </c>
    </row>
    <row r="522" spans="1:41" ht="15.75" outlineLevel="1">
      <c r="A522" s="155">
        <v>605090</v>
      </c>
      <c r="B522" s="11">
        <f t="shared" si="653"/>
        <v>630500160</v>
      </c>
      <c r="C522" s="173">
        <v>500160</v>
      </c>
      <c r="D522" s="140"/>
      <c r="E522" s="109" t="str">
        <f>E200</f>
        <v>Бюджетообразующее предприятие 8</v>
      </c>
      <c r="F522" s="24" t="s">
        <v>105</v>
      </c>
      <c r="G522" s="125" t="str">
        <f t="shared" ref="G522" si="3234">IF(AD522="","",AD522)</f>
        <v/>
      </c>
      <c r="H522" s="125" t="str">
        <f t="shared" ref="H522" si="3235">IF(AE522="","",AE522)</f>
        <v/>
      </c>
      <c r="I522" s="125" t="str">
        <f t="shared" ref="I522" si="3236">IF(AF522="","",AF522)</f>
        <v/>
      </c>
      <c r="J522" s="125" t="str">
        <f t="shared" ref="J522" si="3237">IF(AG522="","",AG522)</f>
        <v/>
      </c>
      <c r="K522" s="125" t="str">
        <f t="shared" ref="K522" si="3238">IF(AH522="","",AH522)</f>
        <v/>
      </c>
      <c r="L522" s="125" t="str">
        <f t="shared" ref="L522" si="3239">IF(AI522="","",AI522)</f>
        <v/>
      </c>
      <c r="M522" s="125"/>
      <c r="N522" s="125" t="str">
        <f t="shared" ref="N522" si="3240">IF(AK522="","",AK522)</f>
        <v/>
      </c>
      <c r="O522" s="125" t="str">
        <f t="shared" ref="O522" si="3241">IF(AL522="","",AL522)</f>
        <v/>
      </c>
      <c r="P522" s="125" t="str">
        <f t="shared" ref="P522" si="3242">IF(AM522="","",AM522)</f>
        <v/>
      </c>
      <c r="Q522" s="125"/>
      <c r="R522" s="125" t="str">
        <f t="shared" si="3190"/>
        <v/>
      </c>
      <c r="S522" s="125"/>
      <c r="T522" s="211"/>
      <c r="AA522" s="177" t="s">
        <v>652</v>
      </c>
      <c r="AD522" s="125" t="s">
        <v>683</v>
      </c>
      <c r="AE522" s="125" t="s">
        <v>683</v>
      </c>
      <c r="AF522" s="125" t="s">
        <v>683</v>
      </c>
      <c r="AG522" s="125" t="s">
        <v>683</v>
      </c>
      <c r="AH522" s="125" t="s">
        <v>683</v>
      </c>
      <c r="AI522" s="125" t="s">
        <v>683</v>
      </c>
      <c r="AJ522" s="125"/>
      <c r="AK522" s="125" t="s">
        <v>683</v>
      </c>
      <c r="AL522" s="125" t="s">
        <v>683</v>
      </c>
      <c r="AM522" s="125" t="s">
        <v>683</v>
      </c>
      <c r="AN522" s="125"/>
      <c r="AO522" s="125" t="s">
        <v>683</v>
      </c>
    </row>
    <row r="523" spans="1:41" ht="15.75" outlineLevel="1">
      <c r="A523" s="155">
        <v>605100</v>
      </c>
      <c r="B523" s="11">
        <f t="shared" si="653"/>
        <v>630500170</v>
      </c>
      <c r="C523" s="173">
        <v>500170</v>
      </c>
      <c r="D523" s="140"/>
      <c r="E523" s="55" t="s">
        <v>110</v>
      </c>
      <c r="F523" s="78" t="s">
        <v>613</v>
      </c>
      <c r="G523" s="107" t="s">
        <v>587</v>
      </c>
      <c r="H523" s="50">
        <f>IFERROR(IF(G522,H522/G522*100,0),0)</f>
        <v>0</v>
      </c>
      <c r="I523" s="50">
        <f t="shared" ref="I523" si="3243">IFERROR(IF(H522,I522/H522*100,0),0)</f>
        <v>0</v>
      </c>
      <c r="J523" s="50">
        <f t="shared" ref="J523" si="3244">IFERROR(IF(I522,J522/I522*100,0),0)</f>
        <v>0</v>
      </c>
      <c r="K523" s="50">
        <f t="shared" ref="K523" si="3245">IFERROR(IF(J522,K522/J522*100,0),0)</f>
        <v>0</v>
      </c>
      <c r="L523" s="50">
        <f t="shared" ref="L523" si="3246">IFERROR(IF(K522,L522/K522*100,0),0)</f>
        <v>0</v>
      </c>
      <c r="M523" s="50">
        <f t="shared" ref="M523" si="3247">IFERROR(IF(L522,M522/L522*100,0),0)</f>
        <v>0</v>
      </c>
      <c r="N523" s="107" t="s">
        <v>587</v>
      </c>
      <c r="O523" s="50">
        <f>IFERROR(IF(N522,O522/N522*100,0),0)</f>
        <v>0</v>
      </c>
      <c r="P523" s="50">
        <f t="shared" ref="P523" si="3248">IFERROR(IF(O522,P522/O522*100,0),0)</f>
        <v>0</v>
      </c>
      <c r="Q523" s="50">
        <f t="shared" ref="Q523:S523" si="3249">IFERROR(IF(P522,Q522/P522*100,0),0)</f>
        <v>0</v>
      </c>
      <c r="R523" s="192" t="str">
        <f t="shared" si="3190"/>
        <v/>
      </c>
      <c r="S523" s="50">
        <f t="shared" si="3249"/>
        <v>0</v>
      </c>
      <c r="T523" s="215"/>
      <c r="AA523" s="177" t="s">
        <v>110</v>
      </c>
      <c r="AD523" s="107">
        <v>0</v>
      </c>
      <c r="AE523" s="50">
        <v>0</v>
      </c>
      <c r="AF523" s="50">
        <v>0</v>
      </c>
      <c r="AG523" s="50">
        <v>0</v>
      </c>
      <c r="AH523" s="50">
        <v>0</v>
      </c>
      <c r="AI523" s="50">
        <v>0</v>
      </c>
      <c r="AJ523" s="50"/>
      <c r="AK523" s="107">
        <v>0</v>
      </c>
      <c r="AL523" s="50">
        <v>0</v>
      </c>
      <c r="AM523" s="50">
        <v>0</v>
      </c>
      <c r="AN523" s="50"/>
      <c r="AO523" s="192" t="s">
        <v>683</v>
      </c>
    </row>
    <row r="524" spans="1:41" ht="15.75" outlineLevel="1">
      <c r="A524" s="155">
        <v>605110</v>
      </c>
      <c r="B524" s="11">
        <f t="shared" si="653"/>
        <v>630500180</v>
      </c>
      <c r="C524" s="173">
        <v>500180</v>
      </c>
      <c r="D524" s="140"/>
      <c r="E524" s="109" t="str">
        <f>E202</f>
        <v>Бюджетообразующее предприятие 9</v>
      </c>
      <c r="F524" s="24" t="s">
        <v>105</v>
      </c>
      <c r="G524" s="125" t="str">
        <f t="shared" ref="G524" si="3250">IF(AD524="","",AD524)</f>
        <v/>
      </c>
      <c r="H524" s="125" t="str">
        <f t="shared" ref="H524" si="3251">IF(AE524="","",AE524)</f>
        <v/>
      </c>
      <c r="I524" s="125" t="str">
        <f t="shared" ref="I524" si="3252">IF(AF524="","",AF524)</f>
        <v/>
      </c>
      <c r="J524" s="125" t="str">
        <f t="shared" ref="J524" si="3253">IF(AG524="","",AG524)</f>
        <v/>
      </c>
      <c r="K524" s="125" t="str">
        <f t="shared" ref="K524" si="3254">IF(AH524="","",AH524)</f>
        <v/>
      </c>
      <c r="L524" s="125" t="str">
        <f t="shared" ref="L524" si="3255">IF(AI524="","",AI524)</f>
        <v/>
      </c>
      <c r="M524" s="125"/>
      <c r="N524" s="125" t="str">
        <f t="shared" ref="N524" si="3256">IF(AK524="","",AK524)</f>
        <v/>
      </c>
      <c r="O524" s="125" t="str">
        <f t="shared" ref="O524" si="3257">IF(AL524="","",AL524)</f>
        <v/>
      </c>
      <c r="P524" s="125" t="str">
        <f t="shared" ref="P524" si="3258">IF(AM524="","",AM524)</f>
        <v/>
      </c>
      <c r="Q524" s="125"/>
      <c r="R524" s="125" t="str">
        <f t="shared" si="3190"/>
        <v/>
      </c>
      <c r="S524" s="125"/>
      <c r="T524" s="211"/>
      <c r="AA524" s="177" t="s">
        <v>653</v>
      </c>
      <c r="AD524" s="125" t="s">
        <v>683</v>
      </c>
      <c r="AE524" s="125" t="s">
        <v>683</v>
      </c>
      <c r="AF524" s="125" t="s">
        <v>683</v>
      </c>
      <c r="AG524" s="125" t="s">
        <v>683</v>
      </c>
      <c r="AH524" s="125" t="s">
        <v>683</v>
      </c>
      <c r="AI524" s="125" t="s">
        <v>683</v>
      </c>
      <c r="AJ524" s="125"/>
      <c r="AK524" s="125" t="s">
        <v>683</v>
      </c>
      <c r="AL524" s="125" t="s">
        <v>683</v>
      </c>
      <c r="AM524" s="125" t="s">
        <v>683</v>
      </c>
      <c r="AN524" s="125"/>
      <c r="AO524" s="125" t="s">
        <v>683</v>
      </c>
    </row>
    <row r="525" spans="1:41" ht="15.75" outlineLevel="1">
      <c r="A525" s="155">
        <v>605120</v>
      </c>
      <c r="B525" s="11">
        <f t="shared" si="653"/>
        <v>630500190</v>
      </c>
      <c r="C525" s="173">
        <v>500190</v>
      </c>
      <c r="D525" s="140"/>
      <c r="E525" s="55" t="s">
        <v>110</v>
      </c>
      <c r="F525" s="78" t="s">
        <v>613</v>
      </c>
      <c r="G525" s="107" t="s">
        <v>587</v>
      </c>
      <c r="H525" s="50">
        <f>IFERROR(IF(G524,H524/G524*100,0),0)</f>
        <v>0</v>
      </c>
      <c r="I525" s="50">
        <f t="shared" ref="I525" si="3259">IFERROR(IF(H524,I524/H524*100,0),0)</f>
        <v>0</v>
      </c>
      <c r="J525" s="50">
        <f t="shared" ref="J525" si="3260">IFERROR(IF(I524,J524/I524*100,0),0)</f>
        <v>0</v>
      </c>
      <c r="K525" s="50">
        <f t="shared" ref="K525" si="3261">IFERROR(IF(J524,K524/J524*100,0),0)</f>
        <v>0</v>
      </c>
      <c r="L525" s="50">
        <f t="shared" ref="L525" si="3262">IFERROR(IF(K524,L524/K524*100,0),0)</f>
        <v>0</v>
      </c>
      <c r="M525" s="50">
        <f t="shared" ref="M525" si="3263">IFERROR(IF(L524,M524/L524*100,0),0)</f>
        <v>0</v>
      </c>
      <c r="N525" s="107" t="s">
        <v>587</v>
      </c>
      <c r="O525" s="50">
        <f>IFERROR(IF(N524,O524/N524*100,0),0)</f>
        <v>0</v>
      </c>
      <c r="P525" s="50">
        <f t="shared" ref="P525" si="3264">IFERROR(IF(O524,P524/O524*100,0),0)</f>
        <v>0</v>
      </c>
      <c r="Q525" s="50">
        <f t="shared" ref="Q525:S525" si="3265">IFERROR(IF(P524,Q524/P524*100,0),0)</f>
        <v>0</v>
      </c>
      <c r="R525" s="192" t="str">
        <f t="shared" si="3190"/>
        <v/>
      </c>
      <c r="S525" s="50">
        <f t="shared" si="3265"/>
        <v>0</v>
      </c>
      <c r="T525" s="215"/>
      <c r="AA525" s="177" t="s">
        <v>110</v>
      </c>
      <c r="AD525" s="107">
        <v>0</v>
      </c>
      <c r="AE525" s="50">
        <v>0</v>
      </c>
      <c r="AF525" s="50">
        <v>0</v>
      </c>
      <c r="AG525" s="50">
        <v>0</v>
      </c>
      <c r="AH525" s="50">
        <v>0</v>
      </c>
      <c r="AI525" s="50">
        <v>0</v>
      </c>
      <c r="AJ525" s="50"/>
      <c r="AK525" s="107">
        <v>0</v>
      </c>
      <c r="AL525" s="50">
        <v>0</v>
      </c>
      <c r="AM525" s="50">
        <v>0</v>
      </c>
      <c r="AN525" s="50"/>
      <c r="AO525" s="192" t="s">
        <v>683</v>
      </c>
    </row>
    <row r="526" spans="1:41" ht="15.75" outlineLevel="1">
      <c r="A526" s="155">
        <v>605130</v>
      </c>
      <c r="B526" s="11">
        <f t="shared" si="653"/>
        <v>630500200</v>
      </c>
      <c r="C526" s="173">
        <v>500200</v>
      </c>
      <c r="D526" s="140"/>
      <c r="E526" s="109" t="str">
        <f>E204</f>
        <v>Бюджетообразующее предприятие 10</v>
      </c>
      <c r="F526" s="24" t="s">
        <v>105</v>
      </c>
      <c r="G526" s="125" t="str">
        <f t="shared" ref="G526" si="3266">IF(AD526="","",AD526)</f>
        <v/>
      </c>
      <c r="H526" s="125" t="str">
        <f t="shared" ref="H526" si="3267">IF(AE526="","",AE526)</f>
        <v/>
      </c>
      <c r="I526" s="125" t="str">
        <f t="shared" ref="I526" si="3268">IF(AF526="","",AF526)</f>
        <v/>
      </c>
      <c r="J526" s="125" t="str">
        <f t="shared" ref="J526" si="3269">IF(AG526="","",AG526)</f>
        <v/>
      </c>
      <c r="K526" s="125" t="str">
        <f t="shared" ref="K526" si="3270">IF(AH526="","",AH526)</f>
        <v/>
      </c>
      <c r="L526" s="125" t="str">
        <f t="shared" ref="L526" si="3271">IF(AI526="","",AI526)</f>
        <v/>
      </c>
      <c r="M526" s="125"/>
      <c r="N526" s="125" t="str">
        <f t="shared" ref="N526" si="3272">IF(AK526="","",AK526)</f>
        <v/>
      </c>
      <c r="O526" s="125" t="str">
        <f t="shared" ref="O526" si="3273">IF(AL526="","",AL526)</f>
        <v/>
      </c>
      <c r="P526" s="125" t="str">
        <f t="shared" ref="P526" si="3274">IF(AM526="","",AM526)</f>
        <v/>
      </c>
      <c r="Q526" s="125"/>
      <c r="R526" s="125" t="str">
        <f t="shared" si="3190"/>
        <v/>
      </c>
      <c r="S526" s="125"/>
      <c r="T526" s="211"/>
      <c r="AA526" s="177" t="s">
        <v>654</v>
      </c>
      <c r="AD526" s="125" t="s">
        <v>683</v>
      </c>
      <c r="AE526" s="125" t="s">
        <v>683</v>
      </c>
      <c r="AF526" s="125" t="s">
        <v>683</v>
      </c>
      <c r="AG526" s="125" t="s">
        <v>683</v>
      </c>
      <c r="AH526" s="125" t="s">
        <v>683</v>
      </c>
      <c r="AI526" s="125" t="s">
        <v>683</v>
      </c>
      <c r="AJ526" s="125"/>
      <c r="AK526" s="125" t="s">
        <v>683</v>
      </c>
      <c r="AL526" s="125" t="s">
        <v>683</v>
      </c>
      <c r="AM526" s="125" t="s">
        <v>683</v>
      </c>
      <c r="AN526" s="125"/>
      <c r="AO526" s="125" t="s">
        <v>683</v>
      </c>
    </row>
    <row r="527" spans="1:41" ht="15.75" outlineLevel="1">
      <c r="A527" s="155">
        <v>605140</v>
      </c>
      <c r="B527" s="11">
        <f t="shared" si="653"/>
        <v>630500210</v>
      </c>
      <c r="C527" s="173">
        <v>500210</v>
      </c>
      <c r="D527" s="140"/>
      <c r="E527" s="55" t="s">
        <v>110</v>
      </c>
      <c r="F527" s="78" t="s">
        <v>613</v>
      </c>
      <c r="G527" s="107" t="s">
        <v>587</v>
      </c>
      <c r="H527" s="50">
        <f>IFERROR(IF(G526,H526/G526*100,0),0)</f>
        <v>0</v>
      </c>
      <c r="I527" s="50">
        <f t="shared" ref="I527" si="3275">IFERROR(IF(H526,I526/H526*100,0),0)</f>
        <v>0</v>
      </c>
      <c r="J527" s="50">
        <f t="shared" ref="J527" si="3276">IFERROR(IF(I526,J526/I526*100,0),0)</f>
        <v>0</v>
      </c>
      <c r="K527" s="50">
        <f t="shared" ref="K527" si="3277">IFERROR(IF(J526,K526/J526*100,0),0)</f>
        <v>0</v>
      </c>
      <c r="L527" s="50">
        <f t="shared" ref="L527" si="3278">IFERROR(IF(K526,L526/K526*100,0),0)</f>
        <v>0</v>
      </c>
      <c r="M527" s="50">
        <f t="shared" ref="M527" si="3279">IFERROR(IF(L526,M526/L526*100,0),0)</f>
        <v>0</v>
      </c>
      <c r="N527" s="107" t="s">
        <v>587</v>
      </c>
      <c r="O527" s="50">
        <f>IFERROR(IF(N526,O526/N526*100,0),0)</f>
        <v>0</v>
      </c>
      <c r="P527" s="50">
        <f t="shared" ref="P527" si="3280">IFERROR(IF(O526,P526/O526*100,0),0)</f>
        <v>0</v>
      </c>
      <c r="Q527" s="50">
        <f t="shared" ref="Q527:S527" si="3281">IFERROR(IF(P526,Q526/P526*100,0),0)</f>
        <v>0</v>
      </c>
      <c r="R527" s="192" t="str">
        <f t="shared" si="3190"/>
        <v/>
      </c>
      <c r="S527" s="50">
        <f t="shared" si="3281"/>
        <v>0</v>
      </c>
      <c r="T527" s="215"/>
      <c r="AA527" s="177" t="s">
        <v>110</v>
      </c>
      <c r="AD527" s="107">
        <v>0</v>
      </c>
      <c r="AE527" s="50">
        <v>0</v>
      </c>
      <c r="AF527" s="50">
        <v>0</v>
      </c>
      <c r="AG527" s="50">
        <v>0</v>
      </c>
      <c r="AH527" s="50">
        <v>0</v>
      </c>
      <c r="AI527" s="50">
        <v>0</v>
      </c>
      <c r="AJ527" s="50"/>
      <c r="AK527" s="107">
        <v>0</v>
      </c>
      <c r="AL527" s="50">
        <v>0</v>
      </c>
      <c r="AM527" s="50">
        <v>0</v>
      </c>
      <c r="AN527" s="50"/>
      <c r="AO527" s="192" t="s">
        <v>683</v>
      </c>
    </row>
    <row r="528" spans="1:41" ht="15.75" outlineLevel="1">
      <c r="A528" s="155">
        <v>605150</v>
      </c>
      <c r="B528" s="11">
        <f t="shared" si="653"/>
        <v>630500220</v>
      </c>
      <c r="C528" s="173">
        <v>500220</v>
      </c>
      <c r="D528" s="140"/>
      <c r="E528" s="109" t="str">
        <f>E206</f>
        <v>Бюджетообразующее предприятие 11</v>
      </c>
      <c r="F528" s="24" t="s">
        <v>105</v>
      </c>
      <c r="G528" s="125" t="str">
        <f t="shared" ref="G528" si="3282">IF(AD528="","",AD528)</f>
        <v/>
      </c>
      <c r="H528" s="125" t="str">
        <f t="shared" ref="H528" si="3283">IF(AE528="","",AE528)</f>
        <v/>
      </c>
      <c r="I528" s="125" t="str">
        <f t="shared" ref="I528" si="3284">IF(AF528="","",AF528)</f>
        <v/>
      </c>
      <c r="J528" s="125" t="str">
        <f t="shared" ref="J528" si="3285">IF(AG528="","",AG528)</f>
        <v/>
      </c>
      <c r="K528" s="125" t="str">
        <f t="shared" ref="K528" si="3286">IF(AH528="","",AH528)</f>
        <v/>
      </c>
      <c r="L528" s="125" t="str">
        <f t="shared" ref="L528" si="3287">IF(AI528="","",AI528)</f>
        <v/>
      </c>
      <c r="M528" s="125"/>
      <c r="N528" s="125" t="str">
        <f t="shared" ref="N528" si="3288">IF(AK528="","",AK528)</f>
        <v/>
      </c>
      <c r="O528" s="125" t="str">
        <f t="shared" ref="O528" si="3289">IF(AL528="","",AL528)</f>
        <v/>
      </c>
      <c r="P528" s="125" t="str">
        <f t="shared" ref="P528" si="3290">IF(AM528="","",AM528)</f>
        <v/>
      </c>
      <c r="Q528" s="125"/>
      <c r="R528" s="125" t="str">
        <f t="shared" si="3190"/>
        <v/>
      </c>
      <c r="S528" s="125"/>
      <c r="T528" s="211"/>
      <c r="AA528" s="177" t="s">
        <v>655</v>
      </c>
      <c r="AD528" s="125" t="s">
        <v>683</v>
      </c>
      <c r="AE528" s="125" t="s">
        <v>683</v>
      </c>
      <c r="AF528" s="125" t="s">
        <v>683</v>
      </c>
      <c r="AG528" s="125" t="s">
        <v>683</v>
      </c>
      <c r="AH528" s="125" t="s">
        <v>683</v>
      </c>
      <c r="AI528" s="125" t="s">
        <v>683</v>
      </c>
      <c r="AJ528" s="125"/>
      <c r="AK528" s="125" t="s">
        <v>683</v>
      </c>
      <c r="AL528" s="125" t="s">
        <v>683</v>
      </c>
      <c r="AM528" s="125" t="s">
        <v>683</v>
      </c>
      <c r="AN528" s="125"/>
      <c r="AO528" s="125" t="s">
        <v>683</v>
      </c>
    </row>
    <row r="529" spans="1:41" ht="15.75" outlineLevel="1">
      <c r="A529" s="155">
        <v>605160</v>
      </c>
      <c r="B529" s="11">
        <f t="shared" si="653"/>
        <v>630500230</v>
      </c>
      <c r="C529" s="173">
        <v>500230</v>
      </c>
      <c r="D529" s="140"/>
      <c r="E529" s="55" t="s">
        <v>110</v>
      </c>
      <c r="F529" s="78" t="s">
        <v>613</v>
      </c>
      <c r="G529" s="107" t="s">
        <v>587</v>
      </c>
      <c r="H529" s="50">
        <f>IFERROR(IF(G528,H528/G528*100,0),0)</f>
        <v>0</v>
      </c>
      <c r="I529" s="50">
        <f t="shared" ref="I529" si="3291">IFERROR(IF(H528,I528/H528*100,0),0)</f>
        <v>0</v>
      </c>
      <c r="J529" s="50">
        <f t="shared" ref="J529" si="3292">IFERROR(IF(I528,J528/I528*100,0),0)</f>
        <v>0</v>
      </c>
      <c r="K529" s="50">
        <f t="shared" ref="K529" si="3293">IFERROR(IF(J528,K528/J528*100,0),0)</f>
        <v>0</v>
      </c>
      <c r="L529" s="50">
        <f t="shared" ref="L529" si="3294">IFERROR(IF(K528,L528/K528*100,0),0)</f>
        <v>0</v>
      </c>
      <c r="M529" s="50">
        <f t="shared" ref="M529" si="3295">IFERROR(IF(L528,M528/L528*100,0),0)</f>
        <v>0</v>
      </c>
      <c r="N529" s="107" t="s">
        <v>587</v>
      </c>
      <c r="O529" s="50">
        <f>IFERROR(IF(N528,O528/N528*100,0),0)</f>
        <v>0</v>
      </c>
      <c r="P529" s="50">
        <f t="shared" ref="P529" si="3296">IFERROR(IF(O528,P528/O528*100,0),0)</f>
        <v>0</v>
      </c>
      <c r="Q529" s="50">
        <f t="shared" ref="Q529:S529" si="3297">IFERROR(IF(P528,Q528/P528*100,0),0)</f>
        <v>0</v>
      </c>
      <c r="R529" s="192" t="str">
        <f t="shared" si="3190"/>
        <v/>
      </c>
      <c r="S529" s="50">
        <f t="shared" si="3297"/>
        <v>0</v>
      </c>
      <c r="T529" s="215"/>
      <c r="AA529" s="177" t="s">
        <v>110</v>
      </c>
      <c r="AD529" s="107">
        <v>0</v>
      </c>
      <c r="AE529" s="50">
        <v>0</v>
      </c>
      <c r="AF529" s="50">
        <v>0</v>
      </c>
      <c r="AG529" s="50">
        <v>0</v>
      </c>
      <c r="AH529" s="50">
        <v>0</v>
      </c>
      <c r="AI529" s="50">
        <v>0</v>
      </c>
      <c r="AJ529" s="50"/>
      <c r="AK529" s="107">
        <v>0</v>
      </c>
      <c r="AL529" s="50">
        <v>0</v>
      </c>
      <c r="AM529" s="50">
        <v>0</v>
      </c>
      <c r="AN529" s="50"/>
      <c r="AO529" s="192" t="s">
        <v>683</v>
      </c>
    </row>
    <row r="530" spans="1:41" ht="15.75" outlineLevel="1">
      <c r="A530" s="155">
        <v>605170</v>
      </c>
      <c r="B530" s="11">
        <f t="shared" si="653"/>
        <v>630500240</v>
      </c>
      <c r="C530" s="173">
        <v>500240</v>
      </c>
      <c r="D530" s="140"/>
      <c r="E530" s="109" t="str">
        <f>E208</f>
        <v>Бюджетообразующее предприятие 12</v>
      </c>
      <c r="F530" s="24" t="s">
        <v>105</v>
      </c>
      <c r="G530" s="125" t="str">
        <f t="shared" ref="G530" si="3298">IF(AD530="","",AD530)</f>
        <v/>
      </c>
      <c r="H530" s="125" t="str">
        <f t="shared" ref="H530" si="3299">IF(AE530="","",AE530)</f>
        <v/>
      </c>
      <c r="I530" s="125" t="str">
        <f t="shared" ref="I530" si="3300">IF(AF530="","",AF530)</f>
        <v/>
      </c>
      <c r="J530" s="125" t="str">
        <f t="shared" ref="J530" si="3301">IF(AG530="","",AG530)</f>
        <v/>
      </c>
      <c r="K530" s="125" t="str">
        <f t="shared" ref="K530" si="3302">IF(AH530="","",AH530)</f>
        <v/>
      </c>
      <c r="L530" s="125" t="str">
        <f t="shared" ref="L530" si="3303">IF(AI530="","",AI530)</f>
        <v/>
      </c>
      <c r="M530" s="125"/>
      <c r="N530" s="125" t="str">
        <f t="shared" ref="N530" si="3304">IF(AK530="","",AK530)</f>
        <v/>
      </c>
      <c r="O530" s="125" t="str">
        <f t="shared" ref="O530" si="3305">IF(AL530="","",AL530)</f>
        <v/>
      </c>
      <c r="P530" s="125" t="str">
        <f t="shared" ref="P530" si="3306">IF(AM530="","",AM530)</f>
        <v/>
      </c>
      <c r="Q530" s="125"/>
      <c r="R530" s="125" t="str">
        <f t="shared" si="3190"/>
        <v/>
      </c>
      <c r="S530" s="125"/>
      <c r="T530" s="211"/>
      <c r="AA530" s="177" t="s">
        <v>656</v>
      </c>
      <c r="AD530" s="125" t="s">
        <v>683</v>
      </c>
      <c r="AE530" s="125" t="s">
        <v>683</v>
      </c>
      <c r="AF530" s="125" t="s">
        <v>683</v>
      </c>
      <c r="AG530" s="125" t="s">
        <v>683</v>
      </c>
      <c r="AH530" s="125" t="s">
        <v>683</v>
      </c>
      <c r="AI530" s="125" t="s">
        <v>683</v>
      </c>
      <c r="AJ530" s="125"/>
      <c r="AK530" s="125" t="s">
        <v>683</v>
      </c>
      <c r="AL530" s="125" t="s">
        <v>683</v>
      </c>
      <c r="AM530" s="125" t="s">
        <v>683</v>
      </c>
      <c r="AN530" s="125"/>
      <c r="AO530" s="125" t="s">
        <v>683</v>
      </c>
    </row>
    <row r="531" spans="1:41" ht="15.75" outlineLevel="1">
      <c r="A531" s="155">
        <v>605180</v>
      </c>
      <c r="B531" s="11">
        <f t="shared" si="653"/>
        <v>630500250</v>
      </c>
      <c r="C531" s="173">
        <v>500250</v>
      </c>
      <c r="D531" s="140"/>
      <c r="E531" s="55" t="s">
        <v>110</v>
      </c>
      <c r="F531" s="78" t="s">
        <v>613</v>
      </c>
      <c r="G531" s="107" t="s">
        <v>587</v>
      </c>
      <c r="H531" s="50">
        <f>IFERROR(IF(G530,H530/G530*100,0),0)</f>
        <v>0</v>
      </c>
      <c r="I531" s="50">
        <f t="shared" ref="I531" si="3307">IFERROR(IF(H530,I530/H530*100,0),0)</f>
        <v>0</v>
      </c>
      <c r="J531" s="50">
        <f t="shared" ref="J531" si="3308">IFERROR(IF(I530,J530/I530*100,0),0)</f>
        <v>0</v>
      </c>
      <c r="K531" s="50">
        <f t="shared" ref="K531" si="3309">IFERROR(IF(J530,K530/J530*100,0),0)</f>
        <v>0</v>
      </c>
      <c r="L531" s="50">
        <f t="shared" ref="L531" si="3310">IFERROR(IF(K530,L530/K530*100,0),0)</f>
        <v>0</v>
      </c>
      <c r="M531" s="50">
        <f t="shared" ref="M531" si="3311">IFERROR(IF(L530,M530/L530*100,0),0)</f>
        <v>0</v>
      </c>
      <c r="N531" s="107" t="s">
        <v>587</v>
      </c>
      <c r="O531" s="50">
        <f>IFERROR(IF(N530,O530/N530*100,0),0)</f>
        <v>0</v>
      </c>
      <c r="P531" s="50">
        <f t="shared" ref="P531" si="3312">IFERROR(IF(O530,P530/O530*100,0),0)</f>
        <v>0</v>
      </c>
      <c r="Q531" s="50">
        <f t="shared" ref="Q531:S531" si="3313">IFERROR(IF(P530,Q530/P530*100,0),0)</f>
        <v>0</v>
      </c>
      <c r="R531" s="192" t="str">
        <f t="shared" si="3190"/>
        <v/>
      </c>
      <c r="S531" s="50">
        <f t="shared" si="3313"/>
        <v>0</v>
      </c>
      <c r="T531" s="215"/>
      <c r="AA531" s="177" t="s">
        <v>110</v>
      </c>
      <c r="AD531" s="107">
        <v>0</v>
      </c>
      <c r="AE531" s="50">
        <v>0</v>
      </c>
      <c r="AF531" s="50">
        <v>0</v>
      </c>
      <c r="AG531" s="50">
        <v>0</v>
      </c>
      <c r="AH531" s="50">
        <v>0</v>
      </c>
      <c r="AI531" s="50">
        <v>0</v>
      </c>
      <c r="AJ531" s="50"/>
      <c r="AK531" s="107">
        <v>0</v>
      </c>
      <c r="AL531" s="50">
        <v>0</v>
      </c>
      <c r="AM531" s="50">
        <v>0</v>
      </c>
      <c r="AN531" s="50"/>
      <c r="AO531" s="192" t="s">
        <v>683</v>
      </c>
    </row>
    <row r="532" spans="1:41" ht="15.75" hidden="1" outlineLevel="1">
      <c r="A532" s="155">
        <v>605190</v>
      </c>
      <c r="B532" s="11">
        <f t="shared" si="653"/>
        <v>630500260</v>
      </c>
      <c r="C532" s="173">
        <v>500260</v>
      </c>
      <c r="D532" s="140"/>
      <c r="E532" s="109" t="str">
        <f>E210</f>
        <v>Бюджетообразующее предприятие 13</v>
      </c>
      <c r="F532" s="24" t="s">
        <v>105</v>
      </c>
      <c r="G532" s="125" t="str">
        <f t="shared" ref="G532" si="3314">IF(AD532="","",AD532)</f>
        <v/>
      </c>
      <c r="H532" s="125" t="str">
        <f t="shared" ref="H532" si="3315">IF(AE532="","",AE532)</f>
        <v/>
      </c>
      <c r="I532" s="125" t="str">
        <f t="shared" ref="I532" si="3316">IF(AF532="","",AF532)</f>
        <v/>
      </c>
      <c r="J532" s="125" t="str">
        <f t="shared" ref="J532" si="3317">IF(AG532="","",AG532)</f>
        <v/>
      </c>
      <c r="K532" s="125" t="str">
        <f t="shared" ref="K532" si="3318">IF(AH532="","",AH532)</f>
        <v/>
      </c>
      <c r="L532" s="125" t="str">
        <f t="shared" ref="L532" si="3319">IF(AI532="","",AI532)</f>
        <v/>
      </c>
      <c r="M532" s="125"/>
      <c r="N532" s="125" t="str">
        <f t="shared" ref="N532" si="3320">IF(AK532="","",AK532)</f>
        <v/>
      </c>
      <c r="O532" s="125" t="str">
        <f t="shared" ref="O532" si="3321">IF(AL532="","",AL532)</f>
        <v/>
      </c>
      <c r="P532" s="125" t="str">
        <f t="shared" ref="P532" si="3322">IF(AM532="","",AM532)</f>
        <v/>
      </c>
      <c r="Q532" s="125"/>
      <c r="R532" s="125" t="str">
        <f t="shared" si="3190"/>
        <v/>
      </c>
      <c r="S532" s="125"/>
      <c r="T532" s="211"/>
      <c r="AA532" s="177" t="s">
        <v>657</v>
      </c>
      <c r="AD532" s="125" t="s">
        <v>683</v>
      </c>
      <c r="AE532" s="125" t="s">
        <v>683</v>
      </c>
      <c r="AF532" s="125" t="s">
        <v>683</v>
      </c>
      <c r="AG532" s="125" t="s">
        <v>683</v>
      </c>
      <c r="AH532" s="125" t="s">
        <v>683</v>
      </c>
      <c r="AI532" s="125" t="s">
        <v>683</v>
      </c>
      <c r="AJ532" s="125"/>
      <c r="AK532" s="125" t="s">
        <v>683</v>
      </c>
      <c r="AL532" s="125" t="s">
        <v>683</v>
      </c>
      <c r="AM532" s="125" t="s">
        <v>683</v>
      </c>
      <c r="AN532" s="125"/>
      <c r="AO532" s="125" t="s">
        <v>683</v>
      </c>
    </row>
    <row r="533" spans="1:41" ht="15.75" hidden="1" outlineLevel="1">
      <c r="A533" s="155">
        <v>605200</v>
      </c>
      <c r="B533" s="11">
        <f t="shared" si="653"/>
        <v>630500270</v>
      </c>
      <c r="C533" s="173">
        <v>500270</v>
      </c>
      <c r="D533" s="140"/>
      <c r="E533" s="55" t="s">
        <v>110</v>
      </c>
      <c r="F533" s="78" t="s">
        <v>613</v>
      </c>
      <c r="G533" s="107" t="s">
        <v>587</v>
      </c>
      <c r="H533" s="50">
        <f>IFERROR(IF(G532,H532/G532*100,0),0)</f>
        <v>0</v>
      </c>
      <c r="I533" s="50">
        <f t="shared" ref="I533" si="3323">IFERROR(IF(H532,I532/H532*100,0),0)</f>
        <v>0</v>
      </c>
      <c r="J533" s="50">
        <f t="shared" ref="J533" si="3324">IFERROR(IF(I532,J532/I532*100,0),0)</f>
        <v>0</v>
      </c>
      <c r="K533" s="50">
        <f t="shared" ref="K533" si="3325">IFERROR(IF(J532,K532/J532*100,0),0)</f>
        <v>0</v>
      </c>
      <c r="L533" s="50">
        <f t="shared" ref="L533" si="3326">IFERROR(IF(K532,L532/K532*100,0),0)</f>
        <v>0</v>
      </c>
      <c r="M533" s="50">
        <f t="shared" ref="M533" si="3327">IFERROR(IF(L532,M532/L532*100,0),0)</f>
        <v>0</v>
      </c>
      <c r="N533" s="107" t="s">
        <v>587</v>
      </c>
      <c r="O533" s="50">
        <f>IFERROR(IF(N532,O532/N532*100,0),0)</f>
        <v>0</v>
      </c>
      <c r="P533" s="50">
        <f t="shared" ref="P533" si="3328">IFERROR(IF(O532,P532/O532*100,0),0)</f>
        <v>0</v>
      </c>
      <c r="Q533" s="50">
        <f t="shared" ref="Q533:S533" si="3329">IFERROR(IF(P532,Q532/P532*100,0),0)</f>
        <v>0</v>
      </c>
      <c r="R533" s="192" t="str">
        <f t="shared" si="3190"/>
        <v/>
      </c>
      <c r="S533" s="50">
        <f t="shared" si="3329"/>
        <v>0</v>
      </c>
      <c r="T533" s="215"/>
      <c r="AA533" s="177" t="s">
        <v>110</v>
      </c>
      <c r="AD533" s="107">
        <v>0</v>
      </c>
      <c r="AE533" s="50">
        <v>0</v>
      </c>
      <c r="AF533" s="50">
        <v>0</v>
      </c>
      <c r="AG533" s="50">
        <v>0</v>
      </c>
      <c r="AH533" s="50">
        <v>0</v>
      </c>
      <c r="AI533" s="50">
        <v>0</v>
      </c>
      <c r="AJ533" s="50"/>
      <c r="AK533" s="107">
        <v>0</v>
      </c>
      <c r="AL533" s="50">
        <v>0</v>
      </c>
      <c r="AM533" s="50">
        <v>0</v>
      </c>
      <c r="AN533" s="50"/>
      <c r="AO533" s="192" t="s">
        <v>683</v>
      </c>
    </row>
    <row r="534" spans="1:41" ht="15.75" hidden="1" outlineLevel="1">
      <c r="A534" s="155">
        <v>605210</v>
      </c>
      <c r="B534" s="11">
        <f t="shared" si="653"/>
        <v>630500280</v>
      </c>
      <c r="C534" s="173">
        <v>500280</v>
      </c>
      <c r="D534" s="140"/>
      <c r="E534" s="109" t="str">
        <f>E212</f>
        <v>Бюджетообразующее предприятие 14</v>
      </c>
      <c r="F534" s="24" t="s">
        <v>105</v>
      </c>
      <c r="G534" s="125" t="str">
        <f t="shared" ref="G534" si="3330">IF(AD534="","",AD534)</f>
        <v/>
      </c>
      <c r="H534" s="125" t="str">
        <f t="shared" ref="H534" si="3331">IF(AE534="","",AE534)</f>
        <v/>
      </c>
      <c r="I534" s="125" t="str">
        <f t="shared" ref="I534" si="3332">IF(AF534="","",AF534)</f>
        <v/>
      </c>
      <c r="J534" s="125" t="str">
        <f t="shared" ref="J534" si="3333">IF(AG534="","",AG534)</f>
        <v/>
      </c>
      <c r="K534" s="125" t="str">
        <f t="shared" ref="K534" si="3334">IF(AH534="","",AH534)</f>
        <v/>
      </c>
      <c r="L534" s="125" t="str">
        <f t="shared" ref="L534" si="3335">IF(AI534="","",AI534)</f>
        <v/>
      </c>
      <c r="M534" s="125"/>
      <c r="N534" s="125" t="str">
        <f t="shared" ref="N534" si="3336">IF(AK534="","",AK534)</f>
        <v/>
      </c>
      <c r="O534" s="125" t="str">
        <f t="shared" ref="O534" si="3337">IF(AL534="","",AL534)</f>
        <v/>
      </c>
      <c r="P534" s="125" t="str">
        <f t="shared" ref="P534" si="3338">IF(AM534="","",AM534)</f>
        <v/>
      </c>
      <c r="Q534" s="125"/>
      <c r="R534" s="125" t="str">
        <f t="shared" si="3190"/>
        <v/>
      </c>
      <c r="S534" s="125"/>
      <c r="T534" s="211"/>
      <c r="AA534" s="177" t="s">
        <v>658</v>
      </c>
      <c r="AD534" s="125" t="s">
        <v>683</v>
      </c>
      <c r="AE534" s="125" t="s">
        <v>683</v>
      </c>
      <c r="AF534" s="125" t="s">
        <v>683</v>
      </c>
      <c r="AG534" s="125" t="s">
        <v>683</v>
      </c>
      <c r="AH534" s="125" t="s">
        <v>683</v>
      </c>
      <c r="AI534" s="125" t="s">
        <v>683</v>
      </c>
      <c r="AJ534" s="125"/>
      <c r="AK534" s="125" t="s">
        <v>683</v>
      </c>
      <c r="AL534" s="125" t="s">
        <v>683</v>
      </c>
      <c r="AM534" s="125" t="s">
        <v>683</v>
      </c>
      <c r="AN534" s="125"/>
      <c r="AO534" s="125" t="s">
        <v>683</v>
      </c>
    </row>
    <row r="535" spans="1:41" ht="15.75" hidden="1" outlineLevel="1">
      <c r="A535" s="155">
        <v>605220</v>
      </c>
      <c r="B535" s="11">
        <f t="shared" si="653"/>
        <v>630500290</v>
      </c>
      <c r="C535" s="173">
        <v>500290</v>
      </c>
      <c r="D535" s="140"/>
      <c r="E535" s="55" t="s">
        <v>110</v>
      </c>
      <c r="F535" s="78" t="s">
        <v>613</v>
      </c>
      <c r="G535" s="107" t="s">
        <v>587</v>
      </c>
      <c r="H535" s="50">
        <f>IFERROR(IF(G534,H534/G534*100,0),0)</f>
        <v>0</v>
      </c>
      <c r="I535" s="50">
        <f t="shared" ref="I535" si="3339">IFERROR(IF(H534,I534/H534*100,0),0)</f>
        <v>0</v>
      </c>
      <c r="J535" s="50">
        <f t="shared" ref="J535" si="3340">IFERROR(IF(I534,J534/I534*100,0),0)</f>
        <v>0</v>
      </c>
      <c r="K535" s="50">
        <f t="shared" ref="K535" si="3341">IFERROR(IF(J534,K534/J534*100,0),0)</f>
        <v>0</v>
      </c>
      <c r="L535" s="50">
        <f t="shared" ref="L535" si="3342">IFERROR(IF(K534,L534/K534*100,0),0)</f>
        <v>0</v>
      </c>
      <c r="M535" s="50">
        <f t="shared" ref="M535" si="3343">IFERROR(IF(L534,M534/L534*100,0),0)</f>
        <v>0</v>
      </c>
      <c r="N535" s="107" t="s">
        <v>587</v>
      </c>
      <c r="O535" s="50">
        <f>IFERROR(IF(N534,O534/N534*100,0),0)</f>
        <v>0</v>
      </c>
      <c r="P535" s="50">
        <f t="shared" ref="P535" si="3344">IFERROR(IF(O534,P534/O534*100,0),0)</f>
        <v>0</v>
      </c>
      <c r="Q535" s="50">
        <f t="shared" ref="Q535:S535" si="3345">IFERROR(IF(P534,Q534/P534*100,0),0)</f>
        <v>0</v>
      </c>
      <c r="R535" s="192" t="str">
        <f t="shared" si="3190"/>
        <v/>
      </c>
      <c r="S535" s="50">
        <f t="shared" si="3345"/>
        <v>0</v>
      </c>
      <c r="T535" s="215"/>
      <c r="AA535" s="177" t="s">
        <v>110</v>
      </c>
      <c r="AD535" s="107">
        <v>0</v>
      </c>
      <c r="AE535" s="50">
        <v>0</v>
      </c>
      <c r="AF535" s="50">
        <v>0</v>
      </c>
      <c r="AG535" s="50">
        <v>0</v>
      </c>
      <c r="AH535" s="50">
        <v>0</v>
      </c>
      <c r="AI535" s="50">
        <v>0</v>
      </c>
      <c r="AJ535" s="50"/>
      <c r="AK535" s="107">
        <v>0</v>
      </c>
      <c r="AL535" s="50">
        <v>0</v>
      </c>
      <c r="AM535" s="50">
        <v>0</v>
      </c>
      <c r="AN535" s="50"/>
      <c r="AO535" s="192" t="s">
        <v>683</v>
      </c>
    </row>
    <row r="536" spans="1:41" ht="15.75" hidden="1" outlineLevel="1">
      <c r="A536" s="155">
        <v>605230</v>
      </c>
      <c r="B536" s="11">
        <f t="shared" si="653"/>
        <v>630500300</v>
      </c>
      <c r="C536" s="173">
        <v>500300</v>
      </c>
      <c r="D536" s="140"/>
      <c r="E536" s="109" t="str">
        <f>E214</f>
        <v>Бюджетообразующее предприятие 15</v>
      </c>
      <c r="F536" s="24" t="s">
        <v>105</v>
      </c>
      <c r="G536" s="125" t="str">
        <f t="shared" ref="G536" si="3346">IF(AD536="","",AD536)</f>
        <v/>
      </c>
      <c r="H536" s="125" t="str">
        <f t="shared" ref="H536" si="3347">IF(AE536="","",AE536)</f>
        <v/>
      </c>
      <c r="I536" s="125" t="str">
        <f t="shared" ref="I536" si="3348">IF(AF536="","",AF536)</f>
        <v/>
      </c>
      <c r="J536" s="125" t="str">
        <f t="shared" ref="J536" si="3349">IF(AG536="","",AG536)</f>
        <v/>
      </c>
      <c r="K536" s="125" t="str">
        <f t="shared" ref="K536" si="3350">IF(AH536="","",AH536)</f>
        <v/>
      </c>
      <c r="L536" s="125" t="str">
        <f t="shared" ref="L536" si="3351">IF(AI536="","",AI536)</f>
        <v/>
      </c>
      <c r="M536" s="125"/>
      <c r="N536" s="125" t="str">
        <f t="shared" ref="N536" si="3352">IF(AK536="","",AK536)</f>
        <v/>
      </c>
      <c r="O536" s="125" t="str">
        <f t="shared" ref="O536" si="3353">IF(AL536="","",AL536)</f>
        <v/>
      </c>
      <c r="P536" s="125" t="str">
        <f t="shared" ref="P536" si="3354">IF(AM536="","",AM536)</f>
        <v/>
      </c>
      <c r="Q536" s="125"/>
      <c r="R536" s="125" t="str">
        <f t="shared" si="3190"/>
        <v/>
      </c>
      <c r="S536" s="125"/>
      <c r="T536" s="211"/>
      <c r="AA536" s="177" t="s">
        <v>659</v>
      </c>
      <c r="AD536" s="125" t="s">
        <v>683</v>
      </c>
      <c r="AE536" s="125" t="s">
        <v>683</v>
      </c>
      <c r="AF536" s="125" t="s">
        <v>683</v>
      </c>
      <c r="AG536" s="125" t="s">
        <v>683</v>
      </c>
      <c r="AH536" s="125" t="s">
        <v>683</v>
      </c>
      <c r="AI536" s="125" t="s">
        <v>683</v>
      </c>
      <c r="AJ536" s="125"/>
      <c r="AK536" s="125" t="s">
        <v>683</v>
      </c>
      <c r="AL536" s="125" t="s">
        <v>683</v>
      </c>
      <c r="AM536" s="125" t="s">
        <v>683</v>
      </c>
      <c r="AN536" s="125"/>
      <c r="AO536" s="125" t="s">
        <v>683</v>
      </c>
    </row>
    <row r="537" spans="1:41" ht="15.75" hidden="1" outlineLevel="1">
      <c r="A537" s="155">
        <v>605240</v>
      </c>
      <c r="B537" s="11">
        <f t="shared" si="653"/>
        <v>630500310</v>
      </c>
      <c r="C537" s="173">
        <v>500310</v>
      </c>
      <c r="D537" s="140"/>
      <c r="E537" s="55" t="s">
        <v>110</v>
      </c>
      <c r="F537" s="78" t="s">
        <v>613</v>
      </c>
      <c r="G537" s="107" t="s">
        <v>587</v>
      </c>
      <c r="H537" s="50">
        <f>IFERROR(IF(G536,H536/G536*100,0),0)</f>
        <v>0</v>
      </c>
      <c r="I537" s="50">
        <f t="shared" ref="I537" si="3355">IFERROR(IF(H536,I536/H536*100,0),0)</f>
        <v>0</v>
      </c>
      <c r="J537" s="50">
        <f t="shared" ref="J537" si="3356">IFERROR(IF(I536,J536/I536*100,0),0)</f>
        <v>0</v>
      </c>
      <c r="K537" s="50">
        <f t="shared" ref="K537" si="3357">IFERROR(IF(J536,K536/J536*100,0),0)</f>
        <v>0</v>
      </c>
      <c r="L537" s="50">
        <f t="shared" ref="L537" si="3358">IFERROR(IF(K536,L536/K536*100,0),0)</f>
        <v>0</v>
      </c>
      <c r="M537" s="50">
        <f t="shared" ref="M537" si="3359">IFERROR(IF(L536,M536/L536*100,0),0)</f>
        <v>0</v>
      </c>
      <c r="N537" s="107" t="s">
        <v>587</v>
      </c>
      <c r="O537" s="50">
        <f>IFERROR(IF(N536,O536/N536*100,0),0)</f>
        <v>0</v>
      </c>
      <c r="P537" s="50">
        <f t="shared" ref="P537" si="3360">IFERROR(IF(O536,P536/O536*100,0),0)</f>
        <v>0</v>
      </c>
      <c r="Q537" s="50">
        <f t="shared" ref="Q537:S537" si="3361">IFERROR(IF(P536,Q536/P536*100,0),0)</f>
        <v>0</v>
      </c>
      <c r="R537" s="192" t="str">
        <f t="shared" si="3190"/>
        <v/>
      </c>
      <c r="S537" s="50">
        <f t="shared" si="3361"/>
        <v>0</v>
      </c>
      <c r="T537" s="215"/>
      <c r="AA537" s="177" t="s">
        <v>110</v>
      </c>
      <c r="AD537" s="107">
        <v>0</v>
      </c>
      <c r="AE537" s="50">
        <v>0</v>
      </c>
      <c r="AF537" s="50">
        <v>0</v>
      </c>
      <c r="AG537" s="50">
        <v>0</v>
      </c>
      <c r="AH537" s="50">
        <v>0</v>
      </c>
      <c r="AI537" s="50">
        <v>0</v>
      </c>
      <c r="AJ537" s="50"/>
      <c r="AK537" s="107">
        <v>0</v>
      </c>
      <c r="AL537" s="50">
        <v>0</v>
      </c>
      <c r="AM537" s="50">
        <v>0</v>
      </c>
      <c r="AN537" s="50"/>
      <c r="AO537" s="192" t="s">
        <v>683</v>
      </c>
    </row>
    <row r="538" spans="1:41" ht="15.75" hidden="1" outlineLevel="1">
      <c r="A538" s="155">
        <v>605250</v>
      </c>
      <c r="B538" s="11">
        <f t="shared" si="653"/>
        <v>630500320</v>
      </c>
      <c r="C538" s="173">
        <v>500320</v>
      </c>
      <c r="D538" s="140"/>
      <c r="E538" s="109" t="str">
        <f>E216</f>
        <v>Бюджетообразующее предприятие 16</v>
      </c>
      <c r="F538" s="24" t="s">
        <v>105</v>
      </c>
      <c r="G538" s="125" t="str">
        <f t="shared" ref="G538" si="3362">IF(AD538="","",AD538)</f>
        <v/>
      </c>
      <c r="H538" s="125" t="str">
        <f t="shared" ref="H538" si="3363">IF(AE538="","",AE538)</f>
        <v/>
      </c>
      <c r="I538" s="125" t="str">
        <f t="shared" ref="I538" si="3364">IF(AF538="","",AF538)</f>
        <v/>
      </c>
      <c r="J538" s="125" t="str">
        <f t="shared" ref="J538" si="3365">IF(AG538="","",AG538)</f>
        <v/>
      </c>
      <c r="K538" s="125" t="str">
        <f t="shared" ref="K538" si="3366">IF(AH538="","",AH538)</f>
        <v/>
      </c>
      <c r="L538" s="125" t="str">
        <f t="shared" ref="L538" si="3367">IF(AI538="","",AI538)</f>
        <v/>
      </c>
      <c r="M538" s="125"/>
      <c r="N538" s="125" t="str">
        <f t="shared" ref="N538" si="3368">IF(AK538="","",AK538)</f>
        <v/>
      </c>
      <c r="O538" s="125" t="str">
        <f t="shared" ref="O538" si="3369">IF(AL538="","",AL538)</f>
        <v/>
      </c>
      <c r="P538" s="125" t="str">
        <f t="shared" ref="P538" si="3370">IF(AM538="","",AM538)</f>
        <v/>
      </c>
      <c r="Q538" s="125"/>
      <c r="R538" s="125" t="str">
        <f t="shared" si="3190"/>
        <v/>
      </c>
      <c r="S538" s="125"/>
      <c r="T538" s="211"/>
      <c r="AA538" s="177" t="s">
        <v>660</v>
      </c>
      <c r="AD538" s="125" t="s">
        <v>683</v>
      </c>
      <c r="AE538" s="125" t="s">
        <v>683</v>
      </c>
      <c r="AF538" s="125" t="s">
        <v>683</v>
      </c>
      <c r="AG538" s="125" t="s">
        <v>683</v>
      </c>
      <c r="AH538" s="125" t="s">
        <v>683</v>
      </c>
      <c r="AI538" s="125" t="s">
        <v>683</v>
      </c>
      <c r="AJ538" s="125"/>
      <c r="AK538" s="125" t="s">
        <v>683</v>
      </c>
      <c r="AL538" s="125" t="s">
        <v>683</v>
      </c>
      <c r="AM538" s="125" t="s">
        <v>683</v>
      </c>
      <c r="AN538" s="125"/>
      <c r="AO538" s="125" t="s">
        <v>683</v>
      </c>
    </row>
    <row r="539" spans="1:41" ht="15.75" hidden="1" outlineLevel="1">
      <c r="A539" s="155">
        <v>605260</v>
      </c>
      <c r="B539" s="11">
        <f t="shared" si="653"/>
        <v>630500330</v>
      </c>
      <c r="C539" s="173">
        <v>500330</v>
      </c>
      <c r="D539" s="140"/>
      <c r="E539" s="55" t="s">
        <v>110</v>
      </c>
      <c r="F539" s="78" t="s">
        <v>613</v>
      </c>
      <c r="G539" s="107" t="s">
        <v>587</v>
      </c>
      <c r="H539" s="50">
        <f>IFERROR(IF(G538,H538/G538*100,0),0)</f>
        <v>0</v>
      </c>
      <c r="I539" s="50">
        <f t="shared" ref="I539" si="3371">IFERROR(IF(H538,I538/H538*100,0),0)</f>
        <v>0</v>
      </c>
      <c r="J539" s="50">
        <f t="shared" ref="J539" si="3372">IFERROR(IF(I538,J538/I538*100,0),0)</f>
        <v>0</v>
      </c>
      <c r="K539" s="50">
        <f t="shared" ref="K539" si="3373">IFERROR(IF(J538,K538/J538*100,0),0)</f>
        <v>0</v>
      </c>
      <c r="L539" s="50">
        <f t="shared" ref="L539" si="3374">IFERROR(IF(K538,L538/K538*100,0),0)</f>
        <v>0</v>
      </c>
      <c r="M539" s="50">
        <f t="shared" ref="M539" si="3375">IFERROR(IF(L538,M538/L538*100,0),0)</f>
        <v>0</v>
      </c>
      <c r="N539" s="107" t="s">
        <v>587</v>
      </c>
      <c r="O539" s="50">
        <f>IFERROR(IF(N538,O538/N538*100,0),0)</f>
        <v>0</v>
      </c>
      <c r="P539" s="50">
        <f t="shared" ref="P539" si="3376">IFERROR(IF(O538,P538/O538*100,0),0)</f>
        <v>0</v>
      </c>
      <c r="Q539" s="50">
        <f t="shared" ref="Q539:S539" si="3377">IFERROR(IF(P538,Q538/P538*100,0),0)</f>
        <v>0</v>
      </c>
      <c r="R539" s="192" t="str">
        <f t="shared" si="3190"/>
        <v/>
      </c>
      <c r="S539" s="50">
        <f t="shared" si="3377"/>
        <v>0</v>
      </c>
      <c r="T539" s="215"/>
      <c r="AA539" s="177" t="s">
        <v>110</v>
      </c>
      <c r="AD539" s="107">
        <v>0</v>
      </c>
      <c r="AE539" s="50">
        <v>0</v>
      </c>
      <c r="AF539" s="50">
        <v>0</v>
      </c>
      <c r="AG539" s="50">
        <v>0</v>
      </c>
      <c r="AH539" s="50">
        <v>0</v>
      </c>
      <c r="AI539" s="50">
        <v>0</v>
      </c>
      <c r="AJ539" s="50"/>
      <c r="AK539" s="107">
        <v>0</v>
      </c>
      <c r="AL539" s="50">
        <v>0</v>
      </c>
      <c r="AM539" s="50">
        <v>0</v>
      </c>
      <c r="AN539" s="50"/>
      <c r="AO539" s="192" t="s">
        <v>683</v>
      </c>
    </row>
    <row r="540" spans="1:41" ht="15.75" hidden="1" outlineLevel="1">
      <c r="A540" s="155">
        <v>605270</v>
      </c>
      <c r="B540" s="11">
        <f t="shared" si="653"/>
        <v>630500340</v>
      </c>
      <c r="C540" s="173">
        <v>500340</v>
      </c>
      <c r="D540" s="140"/>
      <c r="E540" s="109" t="str">
        <f>E218</f>
        <v>Бюджетообразующее предприятие 17</v>
      </c>
      <c r="F540" s="24" t="s">
        <v>105</v>
      </c>
      <c r="G540" s="125" t="str">
        <f t="shared" ref="G540" si="3378">IF(AD540="","",AD540)</f>
        <v/>
      </c>
      <c r="H540" s="125" t="str">
        <f t="shared" ref="H540" si="3379">IF(AE540="","",AE540)</f>
        <v/>
      </c>
      <c r="I540" s="125" t="str">
        <f t="shared" ref="I540" si="3380">IF(AF540="","",AF540)</f>
        <v/>
      </c>
      <c r="J540" s="125" t="str">
        <f t="shared" ref="J540" si="3381">IF(AG540="","",AG540)</f>
        <v/>
      </c>
      <c r="K540" s="125" t="str">
        <f t="shared" ref="K540" si="3382">IF(AH540="","",AH540)</f>
        <v/>
      </c>
      <c r="L540" s="125" t="str">
        <f t="shared" ref="L540" si="3383">IF(AI540="","",AI540)</f>
        <v/>
      </c>
      <c r="M540" s="125"/>
      <c r="N540" s="125" t="str">
        <f t="shared" ref="N540" si="3384">IF(AK540="","",AK540)</f>
        <v/>
      </c>
      <c r="O540" s="125" t="str">
        <f t="shared" ref="O540" si="3385">IF(AL540="","",AL540)</f>
        <v/>
      </c>
      <c r="P540" s="125" t="str">
        <f t="shared" ref="P540" si="3386">IF(AM540="","",AM540)</f>
        <v/>
      </c>
      <c r="Q540" s="125"/>
      <c r="R540" s="125" t="str">
        <f t="shared" si="3190"/>
        <v/>
      </c>
      <c r="S540" s="125"/>
      <c r="T540" s="211"/>
      <c r="AA540" s="177" t="s">
        <v>661</v>
      </c>
      <c r="AD540" s="125" t="s">
        <v>683</v>
      </c>
      <c r="AE540" s="125" t="s">
        <v>683</v>
      </c>
      <c r="AF540" s="125" t="s">
        <v>683</v>
      </c>
      <c r="AG540" s="125" t="s">
        <v>683</v>
      </c>
      <c r="AH540" s="125" t="s">
        <v>683</v>
      </c>
      <c r="AI540" s="125" t="s">
        <v>683</v>
      </c>
      <c r="AJ540" s="125"/>
      <c r="AK540" s="125" t="s">
        <v>683</v>
      </c>
      <c r="AL540" s="125" t="s">
        <v>683</v>
      </c>
      <c r="AM540" s="125" t="s">
        <v>683</v>
      </c>
      <c r="AN540" s="125"/>
      <c r="AO540" s="125" t="s">
        <v>683</v>
      </c>
    </row>
    <row r="541" spans="1:41" ht="15.75" hidden="1" outlineLevel="1">
      <c r="A541" s="155">
        <v>605280</v>
      </c>
      <c r="B541" s="11">
        <f t="shared" si="653"/>
        <v>630500350</v>
      </c>
      <c r="C541" s="173">
        <v>500350</v>
      </c>
      <c r="D541" s="140"/>
      <c r="E541" s="55" t="s">
        <v>110</v>
      </c>
      <c r="F541" s="78" t="s">
        <v>613</v>
      </c>
      <c r="G541" s="107" t="s">
        <v>587</v>
      </c>
      <c r="H541" s="50">
        <f>IFERROR(IF(G540,H540/G540*100,0),0)</f>
        <v>0</v>
      </c>
      <c r="I541" s="50">
        <f t="shared" ref="I541" si="3387">IFERROR(IF(H540,I540/H540*100,0),0)</f>
        <v>0</v>
      </c>
      <c r="J541" s="50">
        <f t="shared" ref="J541" si="3388">IFERROR(IF(I540,J540/I540*100,0),0)</f>
        <v>0</v>
      </c>
      <c r="K541" s="50">
        <f t="shared" ref="K541" si="3389">IFERROR(IF(J540,K540/J540*100,0),0)</f>
        <v>0</v>
      </c>
      <c r="L541" s="50">
        <f t="shared" ref="L541" si="3390">IFERROR(IF(K540,L540/K540*100,0),0)</f>
        <v>0</v>
      </c>
      <c r="M541" s="50">
        <f t="shared" ref="M541" si="3391">IFERROR(IF(L540,M540/L540*100,0),0)</f>
        <v>0</v>
      </c>
      <c r="N541" s="107" t="s">
        <v>587</v>
      </c>
      <c r="O541" s="50">
        <f>IFERROR(IF(N540,O540/N540*100,0),0)</f>
        <v>0</v>
      </c>
      <c r="P541" s="50">
        <f t="shared" ref="P541" si="3392">IFERROR(IF(O540,P540/O540*100,0),0)</f>
        <v>0</v>
      </c>
      <c r="Q541" s="50">
        <f t="shared" ref="Q541:S541" si="3393">IFERROR(IF(P540,Q540/P540*100,0),0)</f>
        <v>0</v>
      </c>
      <c r="R541" s="192" t="str">
        <f t="shared" si="3190"/>
        <v/>
      </c>
      <c r="S541" s="50">
        <f t="shared" si="3393"/>
        <v>0</v>
      </c>
      <c r="T541" s="215"/>
      <c r="AA541" s="177" t="s">
        <v>110</v>
      </c>
      <c r="AD541" s="107">
        <v>0</v>
      </c>
      <c r="AE541" s="50">
        <v>0</v>
      </c>
      <c r="AF541" s="50">
        <v>0</v>
      </c>
      <c r="AG541" s="50">
        <v>0</v>
      </c>
      <c r="AH541" s="50">
        <v>0</v>
      </c>
      <c r="AI541" s="50">
        <v>0</v>
      </c>
      <c r="AJ541" s="50"/>
      <c r="AK541" s="107">
        <v>0</v>
      </c>
      <c r="AL541" s="50">
        <v>0</v>
      </c>
      <c r="AM541" s="50">
        <v>0</v>
      </c>
      <c r="AN541" s="50"/>
      <c r="AO541" s="192" t="s">
        <v>683</v>
      </c>
    </row>
    <row r="542" spans="1:41" ht="15.75" hidden="1" outlineLevel="1">
      <c r="A542" s="155">
        <v>605290</v>
      </c>
      <c r="B542" s="11">
        <f t="shared" si="653"/>
        <v>630500360</v>
      </c>
      <c r="C542" s="173">
        <v>500360</v>
      </c>
      <c r="D542" s="140"/>
      <c r="E542" s="109" t="str">
        <f>E220</f>
        <v>Бюджетообразующее предприятие 18</v>
      </c>
      <c r="F542" s="24" t="s">
        <v>105</v>
      </c>
      <c r="G542" s="125" t="str">
        <f t="shared" ref="G542" si="3394">IF(AD542="","",AD542)</f>
        <v/>
      </c>
      <c r="H542" s="125" t="str">
        <f t="shared" ref="H542" si="3395">IF(AE542="","",AE542)</f>
        <v/>
      </c>
      <c r="I542" s="125" t="str">
        <f t="shared" ref="I542" si="3396">IF(AF542="","",AF542)</f>
        <v/>
      </c>
      <c r="J542" s="125" t="str">
        <f t="shared" ref="J542" si="3397">IF(AG542="","",AG542)</f>
        <v/>
      </c>
      <c r="K542" s="125" t="str">
        <f t="shared" ref="K542" si="3398">IF(AH542="","",AH542)</f>
        <v/>
      </c>
      <c r="L542" s="125" t="str">
        <f t="shared" ref="L542" si="3399">IF(AI542="","",AI542)</f>
        <v/>
      </c>
      <c r="M542" s="125"/>
      <c r="N542" s="125" t="str">
        <f t="shared" ref="N542" si="3400">IF(AK542="","",AK542)</f>
        <v/>
      </c>
      <c r="O542" s="125" t="str">
        <f t="shared" ref="O542" si="3401">IF(AL542="","",AL542)</f>
        <v/>
      </c>
      <c r="P542" s="125" t="str">
        <f t="shared" ref="P542" si="3402">IF(AM542="","",AM542)</f>
        <v/>
      </c>
      <c r="Q542" s="125"/>
      <c r="R542" s="125" t="str">
        <f t="shared" si="3190"/>
        <v/>
      </c>
      <c r="S542" s="125"/>
      <c r="T542" s="211"/>
      <c r="AA542" s="177" t="s">
        <v>662</v>
      </c>
      <c r="AD542" s="125" t="s">
        <v>683</v>
      </c>
      <c r="AE542" s="125" t="s">
        <v>683</v>
      </c>
      <c r="AF542" s="125" t="s">
        <v>683</v>
      </c>
      <c r="AG542" s="125" t="s">
        <v>683</v>
      </c>
      <c r="AH542" s="125" t="s">
        <v>683</v>
      </c>
      <c r="AI542" s="125" t="s">
        <v>683</v>
      </c>
      <c r="AJ542" s="125"/>
      <c r="AK542" s="125" t="s">
        <v>683</v>
      </c>
      <c r="AL542" s="125" t="s">
        <v>683</v>
      </c>
      <c r="AM542" s="125" t="s">
        <v>683</v>
      </c>
      <c r="AN542" s="125"/>
      <c r="AO542" s="125" t="s">
        <v>683</v>
      </c>
    </row>
    <row r="543" spans="1:41" ht="15.75" hidden="1" outlineLevel="1">
      <c r="A543" s="155">
        <v>605300</v>
      </c>
      <c r="B543" s="11">
        <f t="shared" si="653"/>
        <v>630500370</v>
      </c>
      <c r="C543" s="173">
        <v>500370</v>
      </c>
      <c r="D543" s="140"/>
      <c r="E543" s="55" t="s">
        <v>110</v>
      </c>
      <c r="F543" s="78" t="s">
        <v>613</v>
      </c>
      <c r="G543" s="107" t="s">
        <v>587</v>
      </c>
      <c r="H543" s="50">
        <f>IFERROR(IF(G542,H542/G542*100,0),0)</f>
        <v>0</v>
      </c>
      <c r="I543" s="50">
        <f t="shared" ref="I543" si="3403">IFERROR(IF(H542,I542/H542*100,0),0)</f>
        <v>0</v>
      </c>
      <c r="J543" s="50">
        <f t="shared" ref="J543" si="3404">IFERROR(IF(I542,J542/I542*100,0),0)</f>
        <v>0</v>
      </c>
      <c r="K543" s="50">
        <f t="shared" ref="K543" si="3405">IFERROR(IF(J542,K542/J542*100,0),0)</f>
        <v>0</v>
      </c>
      <c r="L543" s="50">
        <f t="shared" ref="L543" si="3406">IFERROR(IF(K542,L542/K542*100,0),0)</f>
        <v>0</v>
      </c>
      <c r="M543" s="50">
        <f t="shared" ref="M543" si="3407">IFERROR(IF(L542,M542/L542*100,0),0)</f>
        <v>0</v>
      </c>
      <c r="N543" s="107" t="s">
        <v>587</v>
      </c>
      <c r="O543" s="50">
        <f>IFERROR(IF(N542,O542/N542*100,0),0)</f>
        <v>0</v>
      </c>
      <c r="P543" s="50">
        <f t="shared" ref="P543" si="3408">IFERROR(IF(O542,P542/O542*100,0),0)</f>
        <v>0</v>
      </c>
      <c r="Q543" s="50">
        <f t="shared" ref="Q543:S543" si="3409">IFERROR(IF(P542,Q542/P542*100,0),0)</f>
        <v>0</v>
      </c>
      <c r="R543" s="192" t="str">
        <f t="shared" si="3190"/>
        <v/>
      </c>
      <c r="S543" s="50">
        <f t="shared" si="3409"/>
        <v>0</v>
      </c>
      <c r="T543" s="215"/>
      <c r="AA543" s="177" t="s">
        <v>110</v>
      </c>
      <c r="AD543" s="107">
        <v>0</v>
      </c>
      <c r="AE543" s="50">
        <v>0</v>
      </c>
      <c r="AF543" s="50">
        <v>0</v>
      </c>
      <c r="AG543" s="50">
        <v>0</v>
      </c>
      <c r="AH543" s="50">
        <v>0</v>
      </c>
      <c r="AI543" s="50">
        <v>0</v>
      </c>
      <c r="AJ543" s="50"/>
      <c r="AK543" s="107">
        <v>0</v>
      </c>
      <c r="AL543" s="50">
        <v>0</v>
      </c>
      <c r="AM543" s="50">
        <v>0</v>
      </c>
      <c r="AN543" s="50"/>
      <c r="AO543" s="192" t="s">
        <v>683</v>
      </c>
    </row>
    <row r="544" spans="1:41" ht="15.75" hidden="1" outlineLevel="1">
      <c r="A544" s="155">
        <v>605310</v>
      </c>
      <c r="B544" s="11">
        <f t="shared" si="653"/>
        <v>630500380</v>
      </c>
      <c r="C544" s="173">
        <v>500380</v>
      </c>
      <c r="D544" s="140"/>
      <c r="E544" s="109" t="str">
        <f>E222</f>
        <v>Бюджетообразующее предприятие 19</v>
      </c>
      <c r="F544" s="24" t="s">
        <v>105</v>
      </c>
      <c r="G544" s="125" t="str">
        <f t="shared" ref="G544" si="3410">IF(AD544="","",AD544)</f>
        <v/>
      </c>
      <c r="H544" s="125" t="str">
        <f t="shared" ref="H544" si="3411">IF(AE544="","",AE544)</f>
        <v/>
      </c>
      <c r="I544" s="125" t="str">
        <f t="shared" ref="I544" si="3412">IF(AF544="","",AF544)</f>
        <v/>
      </c>
      <c r="J544" s="125" t="str">
        <f t="shared" ref="J544" si="3413">IF(AG544="","",AG544)</f>
        <v/>
      </c>
      <c r="K544" s="125" t="str">
        <f t="shared" ref="K544" si="3414">IF(AH544="","",AH544)</f>
        <v/>
      </c>
      <c r="L544" s="125" t="str">
        <f t="shared" ref="L544" si="3415">IF(AI544="","",AI544)</f>
        <v/>
      </c>
      <c r="M544" s="125"/>
      <c r="N544" s="125" t="str">
        <f t="shared" ref="N544" si="3416">IF(AK544="","",AK544)</f>
        <v/>
      </c>
      <c r="O544" s="125" t="str">
        <f t="shared" ref="O544" si="3417">IF(AL544="","",AL544)</f>
        <v/>
      </c>
      <c r="P544" s="125" t="str">
        <f t="shared" ref="P544" si="3418">IF(AM544="","",AM544)</f>
        <v/>
      </c>
      <c r="Q544" s="125"/>
      <c r="R544" s="125" t="str">
        <f t="shared" si="3190"/>
        <v/>
      </c>
      <c r="S544" s="125"/>
      <c r="T544" s="211"/>
      <c r="AA544" s="177" t="s">
        <v>663</v>
      </c>
      <c r="AD544" s="125" t="s">
        <v>683</v>
      </c>
      <c r="AE544" s="125" t="s">
        <v>683</v>
      </c>
      <c r="AF544" s="125" t="s">
        <v>683</v>
      </c>
      <c r="AG544" s="125" t="s">
        <v>683</v>
      </c>
      <c r="AH544" s="125" t="s">
        <v>683</v>
      </c>
      <c r="AI544" s="125" t="s">
        <v>683</v>
      </c>
      <c r="AJ544" s="125"/>
      <c r="AK544" s="125" t="s">
        <v>683</v>
      </c>
      <c r="AL544" s="125" t="s">
        <v>683</v>
      </c>
      <c r="AM544" s="125" t="s">
        <v>683</v>
      </c>
      <c r="AN544" s="125"/>
      <c r="AO544" s="125" t="s">
        <v>683</v>
      </c>
    </row>
    <row r="545" spans="1:41" ht="15.75" hidden="1" outlineLevel="1">
      <c r="A545" s="155">
        <v>605320</v>
      </c>
      <c r="B545" s="11">
        <f t="shared" si="653"/>
        <v>630500390</v>
      </c>
      <c r="C545" s="173">
        <v>500390</v>
      </c>
      <c r="D545" s="140"/>
      <c r="E545" s="55" t="s">
        <v>110</v>
      </c>
      <c r="F545" s="78" t="s">
        <v>613</v>
      </c>
      <c r="G545" s="107" t="s">
        <v>587</v>
      </c>
      <c r="H545" s="50">
        <f>IFERROR(IF(G544,H544/G544*100,0),0)</f>
        <v>0</v>
      </c>
      <c r="I545" s="50">
        <f t="shared" ref="I545" si="3419">IFERROR(IF(H544,I544/H544*100,0),0)</f>
        <v>0</v>
      </c>
      <c r="J545" s="50">
        <f t="shared" ref="J545" si="3420">IFERROR(IF(I544,J544/I544*100,0),0)</f>
        <v>0</v>
      </c>
      <c r="K545" s="50">
        <f t="shared" ref="K545" si="3421">IFERROR(IF(J544,K544/J544*100,0),0)</f>
        <v>0</v>
      </c>
      <c r="L545" s="50">
        <f t="shared" ref="L545" si="3422">IFERROR(IF(K544,L544/K544*100,0),0)</f>
        <v>0</v>
      </c>
      <c r="M545" s="50">
        <f t="shared" ref="M545" si="3423">IFERROR(IF(L544,M544/L544*100,0),0)</f>
        <v>0</v>
      </c>
      <c r="N545" s="107" t="s">
        <v>587</v>
      </c>
      <c r="O545" s="50">
        <f>IFERROR(IF(N544,O544/N544*100,0),0)</f>
        <v>0</v>
      </c>
      <c r="P545" s="50">
        <f t="shared" ref="P545" si="3424">IFERROR(IF(O544,P544/O544*100,0),0)</f>
        <v>0</v>
      </c>
      <c r="Q545" s="50">
        <f t="shared" ref="Q545:S545" si="3425">IFERROR(IF(P544,Q544/P544*100,0),0)</f>
        <v>0</v>
      </c>
      <c r="R545" s="192" t="str">
        <f t="shared" si="3190"/>
        <v/>
      </c>
      <c r="S545" s="50">
        <f t="shared" si="3425"/>
        <v>0</v>
      </c>
      <c r="T545" s="215"/>
      <c r="AA545" s="177" t="s">
        <v>110</v>
      </c>
      <c r="AD545" s="107">
        <v>0</v>
      </c>
      <c r="AE545" s="50">
        <v>0</v>
      </c>
      <c r="AF545" s="50">
        <v>0</v>
      </c>
      <c r="AG545" s="50">
        <v>0</v>
      </c>
      <c r="AH545" s="50">
        <v>0</v>
      </c>
      <c r="AI545" s="50">
        <v>0</v>
      </c>
      <c r="AJ545" s="50"/>
      <c r="AK545" s="107">
        <v>0</v>
      </c>
      <c r="AL545" s="50">
        <v>0</v>
      </c>
      <c r="AM545" s="50">
        <v>0</v>
      </c>
      <c r="AN545" s="50"/>
      <c r="AO545" s="192" t="s">
        <v>683</v>
      </c>
    </row>
    <row r="546" spans="1:41" ht="15" hidden="1" customHeight="1" outlineLevel="1">
      <c r="A546" s="155">
        <v>605330</v>
      </c>
      <c r="B546" s="11">
        <f t="shared" si="653"/>
        <v>630500400</v>
      </c>
      <c r="C546" s="173">
        <v>500400</v>
      </c>
      <c r="D546" s="140"/>
      <c r="E546" s="109" t="str">
        <f>E224</f>
        <v>Бюджетообразующее предприятие 20</v>
      </c>
      <c r="F546" s="24" t="s">
        <v>105</v>
      </c>
      <c r="G546" s="125" t="str">
        <f t="shared" ref="G546" si="3426">IF(AD546="","",AD546)</f>
        <v/>
      </c>
      <c r="H546" s="125" t="str">
        <f t="shared" ref="H546" si="3427">IF(AE546="","",AE546)</f>
        <v/>
      </c>
      <c r="I546" s="125" t="str">
        <f t="shared" ref="I546" si="3428">IF(AF546="","",AF546)</f>
        <v/>
      </c>
      <c r="J546" s="125" t="str">
        <f t="shared" ref="J546" si="3429">IF(AG546="","",AG546)</f>
        <v/>
      </c>
      <c r="K546" s="125" t="str">
        <f t="shared" ref="K546" si="3430">IF(AH546="","",AH546)</f>
        <v/>
      </c>
      <c r="L546" s="125" t="str">
        <f t="shared" ref="L546" si="3431">IF(AI546="","",AI546)</f>
        <v/>
      </c>
      <c r="M546" s="125"/>
      <c r="N546" s="125" t="str">
        <f t="shared" ref="N546" si="3432">IF(AK546="","",AK546)</f>
        <v/>
      </c>
      <c r="O546" s="125" t="str">
        <f t="shared" ref="O546" si="3433">IF(AL546="","",AL546)</f>
        <v/>
      </c>
      <c r="P546" s="125" t="str">
        <f t="shared" ref="P546" si="3434">IF(AM546="","",AM546)</f>
        <v/>
      </c>
      <c r="Q546" s="125"/>
      <c r="R546" s="125" t="str">
        <f t="shared" si="3190"/>
        <v/>
      </c>
      <c r="S546" s="125"/>
      <c r="T546" s="211"/>
      <c r="AA546" s="177" t="s">
        <v>664</v>
      </c>
      <c r="AD546" s="125" t="s">
        <v>683</v>
      </c>
      <c r="AE546" s="125" t="s">
        <v>683</v>
      </c>
      <c r="AF546" s="125" t="s">
        <v>683</v>
      </c>
      <c r="AG546" s="125" t="s">
        <v>683</v>
      </c>
      <c r="AH546" s="125" t="s">
        <v>683</v>
      </c>
      <c r="AI546" s="125" t="s">
        <v>683</v>
      </c>
      <c r="AJ546" s="125"/>
      <c r="AK546" s="125" t="s">
        <v>683</v>
      </c>
      <c r="AL546" s="125" t="s">
        <v>683</v>
      </c>
      <c r="AM546" s="125" t="s">
        <v>683</v>
      </c>
      <c r="AN546" s="125"/>
      <c r="AO546" s="125" t="s">
        <v>683</v>
      </c>
    </row>
    <row r="547" spans="1:41" ht="15.75" hidden="1" outlineLevel="1">
      <c r="A547" s="155">
        <v>605340</v>
      </c>
      <c r="B547" s="11">
        <f t="shared" si="653"/>
        <v>630500410</v>
      </c>
      <c r="C547" s="173">
        <v>500410</v>
      </c>
      <c r="D547" s="140"/>
      <c r="E547" s="55" t="s">
        <v>110</v>
      </c>
      <c r="F547" s="78" t="s">
        <v>613</v>
      </c>
      <c r="G547" s="107" t="s">
        <v>587</v>
      </c>
      <c r="H547" s="50">
        <f>IFERROR(IF(G546,H546/G546*100,0),0)</f>
        <v>0</v>
      </c>
      <c r="I547" s="50">
        <f t="shared" ref="I547" si="3435">IFERROR(IF(H546,I546/H546*100,0),0)</f>
        <v>0</v>
      </c>
      <c r="J547" s="50">
        <f t="shared" ref="J547" si="3436">IFERROR(IF(I546,J546/I546*100,0),0)</f>
        <v>0</v>
      </c>
      <c r="K547" s="50">
        <f t="shared" ref="K547" si="3437">IFERROR(IF(J546,K546/J546*100,0),0)</f>
        <v>0</v>
      </c>
      <c r="L547" s="50">
        <f t="shared" ref="L547" si="3438">IFERROR(IF(K546,L546/K546*100,0),0)</f>
        <v>0</v>
      </c>
      <c r="M547" s="50">
        <f t="shared" ref="M547" si="3439">IFERROR(IF(L546,M546/L546*100,0),0)</f>
        <v>0</v>
      </c>
      <c r="N547" s="107" t="s">
        <v>587</v>
      </c>
      <c r="O547" s="50">
        <f>IFERROR(IF(N546,O546/N546*100,0),0)</f>
        <v>0</v>
      </c>
      <c r="P547" s="50">
        <f t="shared" ref="P547" si="3440">IFERROR(IF(O546,P546/O546*100,0),0)</f>
        <v>0</v>
      </c>
      <c r="Q547" s="50">
        <f t="shared" ref="Q547:S547" si="3441">IFERROR(IF(P546,Q546/P546*100,0),0)</f>
        <v>0</v>
      </c>
      <c r="R547" s="192" t="str">
        <f t="shared" si="3190"/>
        <v/>
      </c>
      <c r="S547" s="50">
        <f t="shared" si="3441"/>
        <v>0</v>
      </c>
      <c r="T547" s="215"/>
      <c r="AA547" s="177" t="s">
        <v>110</v>
      </c>
      <c r="AD547" s="107">
        <v>0</v>
      </c>
      <c r="AE547" s="50">
        <v>0</v>
      </c>
      <c r="AF547" s="50">
        <v>0</v>
      </c>
      <c r="AG547" s="50">
        <v>0</v>
      </c>
      <c r="AH547" s="50">
        <v>0</v>
      </c>
      <c r="AI547" s="50">
        <v>0</v>
      </c>
      <c r="AJ547" s="50"/>
      <c r="AK547" s="107">
        <v>0</v>
      </c>
      <c r="AL547" s="50">
        <v>0</v>
      </c>
      <c r="AM547" s="50">
        <v>0</v>
      </c>
      <c r="AN547" s="50"/>
      <c r="AO547" s="192" t="s">
        <v>683</v>
      </c>
    </row>
    <row r="548" spans="1:41" ht="15.75" hidden="1" outlineLevel="1">
      <c r="A548" s="155">
        <v>605350</v>
      </c>
      <c r="B548" s="11">
        <f t="shared" ref="B548:B567" si="3442">VALUE(CONCATENATE($A$2,$C$4,C548))</f>
        <v>630500420</v>
      </c>
      <c r="C548" s="173">
        <v>500420</v>
      </c>
      <c r="D548" s="140"/>
      <c r="E548" s="109" t="str">
        <f>E226</f>
        <v>Бюджетообразующее предприятие 21</v>
      </c>
      <c r="F548" s="24" t="s">
        <v>105</v>
      </c>
      <c r="G548" s="125" t="str">
        <f t="shared" ref="G548" si="3443">IF(AD548="","",AD548)</f>
        <v/>
      </c>
      <c r="H548" s="125" t="str">
        <f t="shared" ref="H548" si="3444">IF(AE548="","",AE548)</f>
        <v/>
      </c>
      <c r="I548" s="125" t="str">
        <f t="shared" ref="I548" si="3445">IF(AF548="","",AF548)</f>
        <v/>
      </c>
      <c r="J548" s="125" t="str">
        <f t="shared" ref="J548" si="3446">IF(AG548="","",AG548)</f>
        <v/>
      </c>
      <c r="K548" s="125" t="str">
        <f t="shared" ref="K548" si="3447">IF(AH548="","",AH548)</f>
        <v/>
      </c>
      <c r="L548" s="125" t="str">
        <f t="shared" ref="L548" si="3448">IF(AI548="","",AI548)</f>
        <v/>
      </c>
      <c r="M548" s="125"/>
      <c r="N548" s="125" t="str">
        <f t="shared" ref="N548" si="3449">IF(AK548="","",AK548)</f>
        <v/>
      </c>
      <c r="O548" s="125" t="str">
        <f t="shared" ref="O548" si="3450">IF(AL548="","",AL548)</f>
        <v/>
      </c>
      <c r="P548" s="125" t="str">
        <f t="shared" ref="P548" si="3451">IF(AM548="","",AM548)</f>
        <v/>
      </c>
      <c r="Q548" s="125"/>
      <c r="R548" s="125" t="str">
        <f t="shared" si="3190"/>
        <v/>
      </c>
      <c r="S548" s="125"/>
      <c r="T548" s="211"/>
      <c r="AA548" s="177" t="s">
        <v>665</v>
      </c>
      <c r="AD548" s="125" t="s">
        <v>683</v>
      </c>
      <c r="AE548" s="125" t="s">
        <v>683</v>
      </c>
      <c r="AF548" s="125" t="s">
        <v>683</v>
      </c>
      <c r="AG548" s="125" t="s">
        <v>683</v>
      </c>
      <c r="AH548" s="125" t="s">
        <v>683</v>
      </c>
      <c r="AI548" s="125" t="s">
        <v>683</v>
      </c>
      <c r="AJ548" s="125"/>
      <c r="AK548" s="125" t="s">
        <v>683</v>
      </c>
      <c r="AL548" s="125" t="s">
        <v>683</v>
      </c>
      <c r="AM548" s="125" t="s">
        <v>683</v>
      </c>
      <c r="AN548" s="125"/>
      <c r="AO548" s="125" t="s">
        <v>683</v>
      </c>
    </row>
    <row r="549" spans="1:41" ht="15.75" hidden="1" outlineLevel="1">
      <c r="A549" s="155">
        <v>605360</v>
      </c>
      <c r="B549" s="11">
        <f t="shared" si="3442"/>
        <v>630500430</v>
      </c>
      <c r="C549" s="173">
        <v>500430</v>
      </c>
      <c r="D549" s="140"/>
      <c r="E549" s="55" t="s">
        <v>110</v>
      </c>
      <c r="F549" s="78" t="s">
        <v>613</v>
      </c>
      <c r="G549" s="107" t="s">
        <v>587</v>
      </c>
      <c r="H549" s="50">
        <f>IFERROR(IF(G548,H548/G548*100,0),0)</f>
        <v>0</v>
      </c>
      <c r="I549" s="50">
        <f t="shared" ref="I549" si="3452">IFERROR(IF(H548,I548/H548*100,0),0)</f>
        <v>0</v>
      </c>
      <c r="J549" s="50">
        <f t="shared" ref="J549" si="3453">IFERROR(IF(I548,J548/I548*100,0),0)</f>
        <v>0</v>
      </c>
      <c r="K549" s="50">
        <f t="shared" ref="K549" si="3454">IFERROR(IF(J548,K548/J548*100,0),0)</f>
        <v>0</v>
      </c>
      <c r="L549" s="50">
        <f t="shared" ref="L549" si="3455">IFERROR(IF(K548,L548/K548*100,0),0)</f>
        <v>0</v>
      </c>
      <c r="M549" s="50">
        <f t="shared" ref="M549" si="3456">IFERROR(IF(L548,M548/L548*100,0),0)</f>
        <v>0</v>
      </c>
      <c r="N549" s="107" t="s">
        <v>587</v>
      </c>
      <c r="O549" s="50">
        <f>IFERROR(IF(N548,O548/N548*100,0),0)</f>
        <v>0</v>
      </c>
      <c r="P549" s="50">
        <f t="shared" ref="P549" si="3457">IFERROR(IF(O548,P548/O548*100,0),0)</f>
        <v>0</v>
      </c>
      <c r="Q549" s="50">
        <f t="shared" ref="Q549:S549" si="3458">IFERROR(IF(P548,Q548/P548*100,0),0)</f>
        <v>0</v>
      </c>
      <c r="R549" s="192" t="str">
        <f t="shared" si="3190"/>
        <v/>
      </c>
      <c r="S549" s="50">
        <f t="shared" si="3458"/>
        <v>0</v>
      </c>
      <c r="T549" s="215"/>
      <c r="AA549" s="177" t="s">
        <v>110</v>
      </c>
      <c r="AD549" s="107">
        <v>0</v>
      </c>
      <c r="AE549" s="50">
        <v>0</v>
      </c>
      <c r="AF549" s="50">
        <v>0</v>
      </c>
      <c r="AG549" s="50">
        <v>0</v>
      </c>
      <c r="AH549" s="50">
        <v>0</v>
      </c>
      <c r="AI549" s="50">
        <v>0</v>
      </c>
      <c r="AJ549" s="50"/>
      <c r="AK549" s="107">
        <v>0</v>
      </c>
      <c r="AL549" s="50">
        <v>0</v>
      </c>
      <c r="AM549" s="50">
        <v>0</v>
      </c>
      <c r="AN549" s="50"/>
      <c r="AO549" s="192" t="s">
        <v>683</v>
      </c>
    </row>
    <row r="550" spans="1:41" ht="15.75" hidden="1" outlineLevel="1">
      <c r="A550" s="155">
        <v>605370</v>
      </c>
      <c r="B550" s="11">
        <f t="shared" si="3442"/>
        <v>630500440</v>
      </c>
      <c r="C550" s="173">
        <v>500440</v>
      </c>
      <c r="D550" s="140"/>
      <c r="E550" s="109" t="str">
        <f>E228</f>
        <v>Бюджетообразующее предприятие 22</v>
      </c>
      <c r="F550" s="24" t="s">
        <v>105</v>
      </c>
      <c r="G550" s="125" t="str">
        <f t="shared" ref="G550" si="3459">IF(AD550="","",AD550)</f>
        <v/>
      </c>
      <c r="H550" s="125" t="str">
        <f t="shared" ref="H550" si="3460">IF(AE550="","",AE550)</f>
        <v/>
      </c>
      <c r="I550" s="125" t="str">
        <f t="shared" ref="I550" si="3461">IF(AF550="","",AF550)</f>
        <v/>
      </c>
      <c r="J550" s="125" t="str">
        <f t="shared" ref="J550" si="3462">IF(AG550="","",AG550)</f>
        <v/>
      </c>
      <c r="K550" s="125" t="str">
        <f t="shared" ref="K550" si="3463">IF(AH550="","",AH550)</f>
        <v/>
      </c>
      <c r="L550" s="125" t="str">
        <f t="shared" ref="L550" si="3464">IF(AI550="","",AI550)</f>
        <v/>
      </c>
      <c r="M550" s="125"/>
      <c r="N550" s="125" t="str">
        <f t="shared" ref="N550" si="3465">IF(AK550="","",AK550)</f>
        <v/>
      </c>
      <c r="O550" s="125" t="str">
        <f t="shared" ref="O550" si="3466">IF(AL550="","",AL550)</f>
        <v/>
      </c>
      <c r="P550" s="125" t="str">
        <f t="shared" ref="P550" si="3467">IF(AM550="","",AM550)</f>
        <v/>
      </c>
      <c r="Q550" s="125"/>
      <c r="R550" s="125" t="str">
        <f t="shared" si="3190"/>
        <v/>
      </c>
      <c r="S550" s="125"/>
      <c r="T550" s="211"/>
      <c r="AA550" s="177" t="s">
        <v>666</v>
      </c>
      <c r="AD550" s="125" t="s">
        <v>683</v>
      </c>
      <c r="AE550" s="125" t="s">
        <v>683</v>
      </c>
      <c r="AF550" s="125" t="s">
        <v>683</v>
      </c>
      <c r="AG550" s="125" t="s">
        <v>683</v>
      </c>
      <c r="AH550" s="125" t="s">
        <v>683</v>
      </c>
      <c r="AI550" s="125" t="s">
        <v>683</v>
      </c>
      <c r="AJ550" s="125"/>
      <c r="AK550" s="125" t="s">
        <v>683</v>
      </c>
      <c r="AL550" s="125" t="s">
        <v>683</v>
      </c>
      <c r="AM550" s="125" t="s">
        <v>683</v>
      </c>
      <c r="AN550" s="125"/>
      <c r="AO550" s="125" t="s">
        <v>683</v>
      </c>
    </row>
    <row r="551" spans="1:41" ht="15.75" hidden="1" outlineLevel="1">
      <c r="A551" s="155">
        <v>605380</v>
      </c>
      <c r="B551" s="11">
        <f t="shared" si="3442"/>
        <v>630500450</v>
      </c>
      <c r="C551" s="173">
        <v>500450</v>
      </c>
      <c r="D551" s="140"/>
      <c r="E551" s="55" t="s">
        <v>110</v>
      </c>
      <c r="F551" s="78" t="s">
        <v>613</v>
      </c>
      <c r="G551" s="107" t="s">
        <v>587</v>
      </c>
      <c r="H551" s="50">
        <f>IFERROR(IF(G550,H550/G550*100,0),0)</f>
        <v>0</v>
      </c>
      <c r="I551" s="50">
        <f t="shared" ref="I551" si="3468">IFERROR(IF(H550,I550/H550*100,0),0)</f>
        <v>0</v>
      </c>
      <c r="J551" s="50">
        <f t="shared" ref="J551" si="3469">IFERROR(IF(I550,J550/I550*100,0),0)</f>
        <v>0</v>
      </c>
      <c r="K551" s="50">
        <f t="shared" ref="K551" si="3470">IFERROR(IF(J550,K550/J550*100,0),0)</f>
        <v>0</v>
      </c>
      <c r="L551" s="50">
        <f t="shared" ref="L551" si="3471">IFERROR(IF(K550,L550/K550*100,0),0)</f>
        <v>0</v>
      </c>
      <c r="M551" s="50">
        <f t="shared" ref="M551" si="3472">IFERROR(IF(L550,M550/L550*100,0),0)</f>
        <v>0</v>
      </c>
      <c r="N551" s="107" t="s">
        <v>587</v>
      </c>
      <c r="O551" s="50">
        <f>IFERROR(IF(N550,O550/N550*100,0),0)</f>
        <v>0</v>
      </c>
      <c r="P551" s="50">
        <f t="shared" ref="P551" si="3473">IFERROR(IF(O550,P550/O550*100,0),0)</f>
        <v>0</v>
      </c>
      <c r="Q551" s="50">
        <f t="shared" ref="Q551:S551" si="3474">IFERROR(IF(P550,Q550/P550*100,0),0)</f>
        <v>0</v>
      </c>
      <c r="R551" s="192" t="str">
        <f t="shared" si="3190"/>
        <v/>
      </c>
      <c r="S551" s="50">
        <f t="shared" si="3474"/>
        <v>0</v>
      </c>
      <c r="T551" s="215"/>
      <c r="AA551" s="177" t="s">
        <v>110</v>
      </c>
      <c r="AD551" s="107">
        <v>0</v>
      </c>
      <c r="AE551" s="50">
        <v>0</v>
      </c>
      <c r="AF551" s="50">
        <v>0</v>
      </c>
      <c r="AG551" s="50">
        <v>0</v>
      </c>
      <c r="AH551" s="50">
        <v>0</v>
      </c>
      <c r="AI551" s="50">
        <v>0</v>
      </c>
      <c r="AJ551" s="50"/>
      <c r="AK551" s="107">
        <v>0</v>
      </c>
      <c r="AL551" s="50">
        <v>0</v>
      </c>
      <c r="AM551" s="50">
        <v>0</v>
      </c>
      <c r="AN551" s="50"/>
      <c r="AO551" s="192" t="s">
        <v>683</v>
      </c>
    </row>
    <row r="552" spans="1:41" ht="15.75" hidden="1" outlineLevel="1">
      <c r="A552" s="155">
        <v>605390</v>
      </c>
      <c r="B552" s="11">
        <f t="shared" si="3442"/>
        <v>630500460</v>
      </c>
      <c r="C552" s="173">
        <v>500460</v>
      </c>
      <c r="D552" s="140"/>
      <c r="E552" s="109" t="str">
        <f>E230</f>
        <v>Бюджетообразующее предприятие 23</v>
      </c>
      <c r="F552" s="24" t="s">
        <v>105</v>
      </c>
      <c r="G552" s="125" t="str">
        <f t="shared" ref="G552" si="3475">IF(AD552="","",AD552)</f>
        <v/>
      </c>
      <c r="H552" s="125" t="str">
        <f t="shared" ref="H552" si="3476">IF(AE552="","",AE552)</f>
        <v/>
      </c>
      <c r="I552" s="125" t="str">
        <f t="shared" ref="I552" si="3477">IF(AF552="","",AF552)</f>
        <v/>
      </c>
      <c r="J552" s="125" t="str">
        <f t="shared" ref="J552" si="3478">IF(AG552="","",AG552)</f>
        <v/>
      </c>
      <c r="K552" s="125" t="str">
        <f t="shared" ref="K552" si="3479">IF(AH552="","",AH552)</f>
        <v/>
      </c>
      <c r="L552" s="125" t="str">
        <f t="shared" ref="L552" si="3480">IF(AI552="","",AI552)</f>
        <v/>
      </c>
      <c r="M552" s="125"/>
      <c r="N552" s="125" t="str">
        <f t="shared" ref="N552" si="3481">IF(AK552="","",AK552)</f>
        <v/>
      </c>
      <c r="O552" s="125" t="str">
        <f t="shared" ref="O552" si="3482">IF(AL552="","",AL552)</f>
        <v/>
      </c>
      <c r="P552" s="125" t="str">
        <f t="shared" ref="P552" si="3483">IF(AM552="","",AM552)</f>
        <v/>
      </c>
      <c r="Q552" s="125"/>
      <c r="R552" s="125" t="str">
        <f t="shared" si="3190"/>
        <v/>
      </c>
      <c r="S552" s="125"/>
      <c r="T552" s="211"/>
      <c r="AA552" s="177" t="s">
        <v>667</v>
      </c>
      <c r="AD552" s="125" t="s">
        <v>683</v>
      </c>
      <c r="AE552" s="125" t="s">
        <v>683</v>
      </c>
      <c r="AF552" s="125" t="s">
        <v>683</v>
      </c>
      <c r="AG552" s="125" t="s">
        <v>683</v>
      </c>
      <c r="AH552" s="125" t="s">
        <v>683</v>
      </c>
      <c r="AI552" s="125" t="s">
        <v>683</v>
      </c>
      <c r="AJ552" s="125"/>
      <c r="AK552" s="125" t="s">
        <v>683</v>
      </c>
      <c r="AL552" s="125" t="s">
        <v>683</v>
      </c>
      <c r="AM552" s="125" t="s">
        <v>683</v>
      </c>
      <c r="AN552" s="125"/>
      <c r="AO552" s="125" t="s">
        <v>683</v>
      </c>
    </row>
    <row r="553" spans="1:41" ht="15.75" hidden="1" outlineLevel="1">
      <c r="A553" s="155">
        <v>605400</v>
      </c>
      <c r="B553" s="11">
        <f t="shared" si="3442"/>
        <v>630500470</v>
      </c>
      <c r="C553" s="173">
        <v>500470</v>
      </c>
      <c r="D553" s="140"/>
      <c r="E553" s="55" t="s">
        <v>110</v>
      </c>
      <c r="F553" s="78" t="s">
        <v>613</v>
      </c>
      <c r="G553" s="107" t="s">
        <v>587</v>
      </c>
      <c r="H553" s="50">
        <f>IFERROR(IF(G552,H552/G552*100,0),0)</f>
        <v>0</v>
      </c>
      <c r="I553" s="50">
        <f t="shared" ref="I553" si="3484">IFERROR(IF(H552,I552/H552*100,0),0)</f>
        <v>0</v>
      </c>
      <c r="J553" s="50">
        <f t="shared" ref="J553" si="3485">IFERROR(IF(I552,J552/I552*100,0),0)</f>
        <v>0</v>
      </c>
      <c r="K553" s="50">
        <f t="shared" ref="K553" si="3486">IFERROR(IF(J552,K552/J552*100,0),0)</f>
        <v>0</v>
      </c>
      <c r="L553" s="50">
        <f t="shared" ref="L553" si="3487">IFERROR(IF(K552,L552/K552*100,0),0)</f>
        <v>0</v>
      </c>
      <c r="M553" s="50">
        <f t="shared" ref="M553" si="3488">IFERROR(IF(L552,M552/L552*100,0),0)</f>
        <v>0</v>
      </c>
      <c r="N553" s="107" t="s">
        <v>587</v>
      </c>
      <c r="O553" s="50">
        <f>IFERROR(IF(N552,O552/N552*100,0),0)</f>
        <v>0</v>
      </c>
      <c r="P553" s="50">
        <f t="shared" ref="P553" si="3489">IFERROR(IF(O552,P552/O552*100,0),0)</f>
        <v>0</v>
      </c>
      <c r="Q553" s="50">
        <f t="shared" ref="Q553:S553" si="3490">IFERROR(IF(P552,Q552/P552*100,0),0)</f>
        <v>0</v>
      </c>
      <c r="R553" s="192" t="str">
        <f t="shared" si="3190"/>
        <v/>
      </c>
      <c r="S553" s="50">
        <f t="shared" si="3490"/>
        <v>0</v>
      </c>
      <c r="T553" s="215"/>
      <c r="AA553" s="177" t="s">
        <v>110</v>
      </c>
      <c r="AD553" s="107">
        <v>0</v>
      </c>
      <c r="AE553" s="50">
        <v>0</v>
      </c>
      <c r="AF553" s="50">
        <v>0</v>
      </c>
      <c r="AG553" s="50">
        <v>0</v>
      </c>
      <c r="AH553" s="50">
        <v>0</v>
      </c>
      <c r="AI553" s="50">
        <v>0</v>
      </c>
      <c r="AJ553" s="50"/>
      <c r="AK553" s="107">
        <v>0</v>
      </c>
      <c r="AL553" s="50">
        <v>0</v>
      </c>
      <c r="AM553" s="50">
        <v>0</v>
      </c>
      <c r="AN553" s="50"/>
      <c r="AO553" s="192" t="s">
        <v>683</v>
      </c>
    </row>
    <row r="554" spans="1:41" ht="15.75" hidden="1" outlineLevel="1">
      <c r="A554" s="155">
        <v>605410</v>
      </c>
      <c r="B554" s="11">
        <f t="shared" si="3442"/>
        <v>630500480</v>
      </c>
      <c r="C554" s="173">
        <v>500480</v>
      </c>
      <c r="D554" s="140"/>
      <c r="E554" s="109" t="str">
        <f>E232</f>
        <v>Бюджетообразующее предприятие 24</v>
      </c>
      <c r="F554" s="24" t="s">
        <v>105</v>
      </c>
      <c r="G554" s="125" t="str">
        <f t="shared" ref="G554" si="3491">IF(AD554="","",AD554)</f>
        <v/>
      </c>
      <c r="H554" s="125" t="str">
        <f t="shared" ref="H554" si="3492">IF(AE554="","",AE554)</f>
        <v/>
      </c>
      <c r="I554" s="125" t="str">
        <f t="shared" ref="I554" si="3493">IF(AF554="","",AF554)</f>
        <v/>
      </c>
      <c r="J554" s="125" t="str">
        <f t="shared" ref="J554" si="3494">IF(AG554="","",AG554)</f>
        <v/>
      </c>
      <c r="K554" s="125" t="str">
        <f t="shared" ref="K554" si="3495">IF(AH554="","",AH554)</f>
        <v/>
      </c>
      <c r="L554" s="125" t="str">
        <f t="shared" ref="L554" si="3496">IF(AI554="","",AI554)</f>
        <v/>
      </c>
      <c r="M554" s="125"/>
      <c r="N554" s="125" t="str">
        <f t="shared" ref="N554" si="3497">IF(AK554="","",AK554)</f>
        <v/>
      </c>
      <c r="O554" s="125" t="str">
        <f t="shared" ref="O554" si="3498">IF(AL554="","",AL554)</f>
        <v/>
      </c>
      <c r="P554" s="125" t="str">
        <f t="shared" ref="P554" si="3499">IF(AM554="","",AM554)</f>
        <v/>
      </c>
      <c r="Q554" s="125"/>
      <c r="R554" s="125" t="str">
        <f t="shared" si="3190"/>
        <v/>
      </c>
      <c r="S554" s="125"/>
      <c r="T554" s="211"/>
      <c r="AA554" s="177" t="s">
        <v>668</v>
      </c>
      <c r="AD554" s="125" t="s">
        <v>683</v>
      </c>
      <c r="AE554" s="125" t="s">
        <v>683</v>
      </c>
      <c r="AF554" s="125" t="s">
        <v>683</v>
      </c>
      <c r="AG554" s="125" t="s">
        <v>683</v>
      </c>
      <c r="AH554" s="125" t="s">
        <v>683</v>
      </c>
      <c r="AI554" s="125" t="s">
        <v>683</v>
      </c>
      <c r="AJ554" s="125"/>
      <c r="AK554" s="125" t="s">
        <v>683</v>
      </c>
      <c r="AL554" s="125" t="s">
        <v>683</v>
      </c>
      <c r="AM554" s="125" t="s">
        <v>683</v>
      </c>
      <c r="AN554" s="125"/>
      <c r="AO554" s="125" t="s">
        <v>683</v>
      </c>
    </row>
    <row r="555" spans="1:41" ht="15.75" hidden="1" outlineLevel="1">
      <c r="A555" s="155">
        <v>605420</v>
      </c>
      <c r="B555" s="11">
        <f t="shared" si="3442"/>
        <v>630500490</v>
      </c>
      <c r="C555" s="173">
        <v>500490</v>
      </c>
      <c r="D555" s="140"/>
      <c r="E555" s="55" t="s">
        <v>110</v>
      </c>
      <c r="F555" s="78" t="s">
        <v>613</v>
      </c>
      <c r="G555" s="107" t="s">
        <v>587</v>
      </c>
      <c r="H555" s="50">
        <f>IFERROR(IF(G554,H554/G554*100,0),0)</f>
        <v>0</v>
      </c>
      <c r="I555" s="50">
        <f t="shared" ref="I555" si="3500">IFERROR(IF(H554,I554/H554*100,0),0)</f>
        <v>0</v>
      </c>
      <c r="J555" s="50">
        <f t="shared" ref="J555" si="3501">IFERROR(IF(I554,J554/I554*100,0),0)</f>
        <v>0</v>
      </c>
      <c r="K555" s="50">
        <f t="shared" ref="K555" si="3502">IFERROR(IF(J554,K554/J554*100,0),0)</f>
        <v>0</v>
      </c>
      <c r="L555" s="50">
        <f t="shared" ref="L555" si="3503">IFERROR(IF(K554,L554/K554*100,0),0)</f>
        <v>0</v>
      </c>
      <c r="M555" s="50">
        <f t="shared" ref="M555" si="3504">IFERROR(IF(L554,M554/L554*100,0),0)</f>
        <v>0</v>
      </c>
      <c r="N555" s="107" t="s">
        <v>587</v>
      </c>
      <c r="O555" s="50">
        <f>IFERROR(IF(N554,O554/N554*100,0),0)</f>
        <v>0</v>
      </c>
      <c r="P555" s="50">
        <f t="shared" ref="P555" si="3505">IFERROR(IF(O554,P554/O554*100,0),0)</f>
        <v>0</v>
      </c>
      <c r="Q555" s="50">
        <f t="shared" ref="Q555:S555" si="3506">IFERROR(IF(P554,Q554/P554*100,0),0)</f>
        <v>0</v>
      </c>
      <c r="R555" s="192" t="str">
        <f t="shared" si="3190"/>
        <v/>
      </c>
      <c r="S555" s="50">
        <f t="shared" si="3506"/>
        <v>0</v>
      </c>
      <c r="T555" s="215"/>
      <c r="AA555" s="177" t="s">
        <v>110</v>
      </c>
      <c r="AD555" s="107">
        <v>0</v>
      </c>
      <c r="AE555" s="50">
        <v>0</v>
      </c>
      <c r="AF555" s="50">
        <v>0</v>
      </c>
      <c r="AG555" s="50">
        <v>0</v>
      </c>
      <c r="AH555" s="50">
        <v>0</v>
      </c>
      <c r="AI555" s="50">
        <v>0</v>
      </c>
      <c r="AJ555" s="50"/>
      <c r="AK555" s="107">
        <v>0</v>
      </c>
      <c r="AL555" s="50">
        <v>0</v>
      </c>
      <c r="AM555" s="50">
        <v>0</v>
      </c>
      <c r="AN555" s="50"/>
      <c r="AO555" s="192" t="s">
        <v>683</v>
      </c>
    </row>
    <row r="556" spans="1:41" ht="15.75" hidden="1" outlineLevel="1">
      <c r="A556" s="155">
        <v>605430</v>
      </c>
      <c r="B556" s="11">
        <f t="shared" si="3442"/>
        <v>630500500</v>
      </c>
      <c r="C556" s="173">
        <v>500500</v>
      </c>
      <c r="D556" s="140"/>
      <c r="E556" s="109" t="str">
        <f>E234</f>
        <v>Бюджетообразующее предприятие 25</v>
      </c>
      <c r="F556" s="24" t="s">
        <v>105</v>
      </c>
      <c r="G556" s="125" t="str">
        <f t="shared" ref="G556" si="3507">IF(AD556="","",AD556)</f>
        <v/>
      </c>
      <c r="H556" s="125" t="str">
        <f t="shared" ref="H556" si="3508">IF(AE556="","",AE556)</f>
        <v/>
      </c>
      <c r="I556" s="125" t="str">
        <f t="shared" ref="I556" si="3509">IF(AF556="","",AF556)</f>
        <v/>
      </c>
      <c r="J556" s="125" t="str">
        <f t="shared" ref="J556" si="3510">IF(AG556="","",AG556)</f>
        <v/>
      </c>
      <c r="K556" s="125" t="str">
        <f t="shared" ref="K556" si="3511">IF(AH556="","",AH556)</f>
        <v/>
      </c>
      <c r="L556" s="125" t="str">
        <f t="shared" ref="L556" si="3512">IF(AI556="","",AI556)</f>
        <v/>
      </c>
      <c r="M556" s="125"/>
      <c r="N556" s="125" t="str">
        <f t="shared" ref="N556" si="3513">IF(AK556="","",AK556)</f>
        <v/>
      </c>
      <c r="O556" s="125" t="str">
        <f t="shared" ref="O556" si="3514">IF(AL556="","",AL556)</f>
        <v/>
      </c>
      <c r="P556" s="125" t="str">
        <f t="shared" ref="P556" si="3515">IF(AM556="","",AM556)</f>
        <v/>
      </c>
      <c r="Q556" s="125"/>
      <c r="R556" s="125" t="str">
        <f t="shared" si="3190"/>
        <v/>
      </c>
      <c r="S556" s="125"/>
      <c r="T556" s="211"/>
      <c r="AA556" s="177" t="s">
        <v>669</v>
      </c>
      <c r="AD556" s="125" t="s">
        <v>683</v>
      </c>
      <c r="AE556" s="125" t="s">
        <v>683</v>
      </c>
      <c r="AF556" s="125" t="s">
        <v>683</v>
      </c>
      <c r="AG556" s="125" t="s">
        <v>683</v>
      </c>
      <c r="AH556" s="125" t="s">
        <v>683</v>
      </c>
      <c r="AI556" s="125" t="s">
        <v>683</v>
      </c>
      <c r="AJ556" s="125"/>
      <c r="AK556" s="125" t="s">
        <v>683</v>
      </c>
      <c r="AL556" s="125" t="s">
        <v>683</v>
      </c>
      <c r="AM556" s="125" t="s">
        <v>683</v>
      </c>
      <c r="AN556" s="125"/>
      <c r="AO556" s="125" t="s">
        <v>683</v>
      </c>
    </row>
    <row r="557" spans="1:41" ht="15.75" hidden="1" outlineLevel="1">
      <c r="A557" s="155">
        <v>605440</v>
      </c>
      <c r="B557" s="11">
        <f t="shared" si="3442"/>
        <v>630500510</v>
      </c>
      <c r="C557" s="173">
        <v>500510</v>
      </c>
      <c r="D557" s="140"/>
      <c r="E557" s="55" t="s">
        <v>110</v>
      </c>
      <c r="F557" s="78" t="s">
        <v>613</v>
      </c>
      <c r="G557" s="107" t="s">
        <v>587</v>
      </c>
      <c r="H557" s="50">
        <f>IFERROR(IF(G556,H556/G556*100,0),0)</f>
        <v>0</v>
      </c>
      <c r="I557" s="50">
        <f t="shared" ref="I557" si="3516">IFERROR(IF(H556,I556/H556*100,0),0)</f>
        <v>0</v>
      </c>
      <c r="J557" s="50">
        <f t="shared" ref="J557" si="3517">IFERROR(IF(I556,J556/I556*100,0),0)</f>
        <v>0</v>
      </c>
      <c r="K557" s="50">
        <f t="shared" ref="K557" si="3518">IFERROR(IF(J556,K556/J556*100,0),0)</f>
        <v>0</v>
      </c>
      <c r="L557" s="50">
        <f t="shared" ref="L557" si="3519">IFERROR(IF(K556,L556/K556*100,0),0)</f>
        <v>0</v>
      </c>
      <c r="M557" s="50">
        <f t="shared" ref="M557" si="3520">IFERROR(IF(L556,M556/L556*100,0),0)</f>
        <v>0</v>
      </c>
      <c r="N557" s="107" t="s">
        <v>587</v>
      </c>
      <c r="O557" s="50">
        <f>IFERROR(IF(N556,O556/N556*100,0),0)</f>
        <v>0</v>
      </c>
      <c r="P557" s="50">
        <f t="shared" ref="P557" si="3521">IFERROR(IF(O556,P556/O556*100,0),0)</f>
        <v>0</v>
      </c>
      <c r="Q557" s="50">
        <f t="shared" ref="Q557:S557" si="3522">IFERROR(IF(P556,Q556/P556*100,0),0)</f>
        <v>0</v>
      </c>
      <c r="R557" s="192" t="str">
        <f t="shared" si="3190"/>
        <v/>
      </c>
      <c r="S557" s="50">
        <f t="shared" si="3522"/>
        <v>0</v>
      </c>
      <c r="T557" s="215"/>
      <c r="AA557" s="177" t="s">
        <v>110</v>
      </c>
      <c r="AD557" s="107">
        <v>0</v>
      </c>
      <c r="AE557" s="50">
        <v>0</v>
      </c>
      <c r="AF557" s="50">
        <v>0</v>
      </c>
      <c r="AG557" s="50">
        <v>0</v>
      </c>
      <c r="AH557" s="50">
        <v>0</v>
      </c>
      <c r="AI557" s="50">
        <v>0</v>
      </c>
      <c r="AJ557" s="50"/>
      <c r="AK557" s="107">
        <v>0</v>
      </c>
      <c r="AL557" s="50">
        <v>0</v>
      </c>
      <c r="AM557" s="50">
        <v>0</v>
      </c>
      <c r="AN557" s="50"/>
      <c r="AO557" s="192" t="s">
        <v>683</v>
      </c>
    </row>
    <row r="558" spans="1:41" ht="15.75" hidden="1" outlineLevel="1">
      <c r="A558" s="155">
        <v>605450</v>
      </c>
      <c r="B558" s="11">
        <f t="shared" si="3442"/>
        <v>630500520</v>
      </c>
      <c r="C558" s="173">
        <v>500520</v>
      </c>
      <c r="D558" s="140"/>
      <c r="E558" s="109" t="str">
        <f>E236</f>
        <v>Бюджетообразующее предприятие 26</v>
      </c>
      <c r="F558" s="24" t="s">
        <v>105</v>
      </c>
      <c r="G558" s="125" t="str">
        <f t="shared" ref="G558" si="3523">IF(AD558="","",AD558)</f>
        <v/>
      </c>
      <c r="H558" s="125" t="str">
        <f t="shared" ref="H558" si="3524">IF(AE558="","",AE558)</f>
        <v/>
      </c>
      <c r="I558" s="125" t="str">
        <f t="shared" ref="I558" si="3525">IF(AF558="","",AF558)</f>
        <v/>
      </c>
      <c r="J558" s="125" t="str">
        <f t="shared" ref="J558" si="3526">IF(AG558="","",AG558)</f>
        <v/>
      </c>
      <c r="K558" s="125" t="str">
        <f t="shared" ref="K558" si="3527">IF(AH558="","",AH558)</f>
        <v/>
      </c>
      <c r="L558" s="125" t="str">
        <f t="shared" ref="L558" si="3528">IF(AI558="","",AI558)</f>
        <v/>
      </c>
      <c r="M558" s="125"/>
      <c r="N558" s="125" t="str">
        <f t="shared" ref="N558" si="3529">IF(AK558="","",AK558)</f>
        <v/>
      </c>
      <c r="O558" s="125" t="str">
        <f t="shared" ref="O558" si="3530">IF(AL558="","",AL558)</f>
        <v/>
      </c>
      <c r="P558" s="125" t="str">
        <f t="shared" ref="P558" si="3531">IF(AM558="","",AM558)</f>
        <v/>
      </c>
      <c r="Q558" s="125"/>
      <c r="R558" s="125" t="str">
        <f t="shared" si="3190"/>
        <v/>
      </c>
      <c r="S558" s="125"/>
      <c r="T558" s="211"/>
      <c r="AA558" s="177" t="s">
        <v>670</v>
      </c>
      <c r="AD558" s="125" t="s">
        <v>683</v>
      </c>
      <c r="AE558" s="125" t="s">
        <v>683</v>
      </c>
      <c r="AF558" s="125" t="s">
        <v>683</v>
      </c>
      <c r="AG558" s="125" t="s">
        <v>683</v>
      </c>
      <c r="AH558" s="125" t="s">
        <v>683</v>
      </c>
      <c r="AI558" s="125" t="s">
        <v>683</v>
      </c>
      <c r="AJ558" s="125"/>
      <c r="AK558" s="125" t="s">
        <v>683</v>
      </c>
      <c r="AL558" s="125" t="s">
        <v>683</v>
      </c>
      <c r="AM558" s="125" t="s">
        <v>683</v>
      </c>
      <c r="AN558" s="125"/>
      <c r="AO558" s="125" t="s">
        <v>683</v>
      </c>
    </row>
    <row r="559" spans="1:41" ht="15.75" hidden="1" outlineLevel="1">
      <c r="A559" s="155">
        <v>605460</v>
      </c>
      <c r="B559" s="11">
        <f t="shared" si="3442"/>
        <v>630500530</v>
      </c>
      <c r="C559" s="173">
        <v>500530</v>
      </c>
      <c r="D559" s="140"/>
      <c r="E559" s="55" t="s">
        <v>110</v>
      </c>
      <c r="F559" s="78" t="s">
        <v>613</v>
      </c>
      <c r="G559" s="107" t="s">
        <v>587</v>
      </c>
      <c r="H559" s="50">
        <f>IFERROR(IF(G558,H558/G558*100,0),0)</f>
        <v>0</v>
      </c>
      <c r="I559" s="50">
        <f t="shared" ref="I559" si="3532">IFERROR(IF(H558,I558/H558*100,0),0)</f>
        <v>0</v>
      </c>
      <c r="J559" s="50">
        <f t="shared" ref="J559" si="3533">IFERROR(IF(I558,J558/I558*100,0),0)</f>
        <v>0</v>
      </c>
      <c r="K559" s="50">
        <f t="shared" ref="K559" si="3534">IFERROR(IF(J558,K558/J558*100,0),0)</f>
        <v>0</v>
      </c>
      <c r="L559" s="50">
        <f t="shared" ref="L559" si="3535">IFERROR(IF(K558,L558/K558*100,0),0)</f>
        <v>0</v>
      </c>
      <c r="M559" s="50">
        <f t="shared" ref="M559" si="3536">IFERROR(IF(L558,M558/L558*100,0),0)</f>
        <v>0</v>
      </c>
      <c r="N559" s="107" t="s">
        <v>587</v>
      </c>
      <c r="O559" s="50">
        <f>IFERROR(IF(N558,O558/N558*100,0),0)</f>
        <v>0</v>
      </c>
      <c r="P559" s="50">
        <f t="shared" ref="P559" si="3537">IFERROR(IF(O558,P558/O558*100,0),0)</f>
        <v>0</v>
      </c>
      <c r="Q559" s="50">
        <f t="shared" ref="Q559:S559" si="3538">IFERROR(IF(P558,Q558/P558*100,0),0)</f>
        <v>0</v>
      </c>
      <c r="R559" s="192" t="str">
        <f t="shared" si="3190"/>
        <v/>
      </c>
      <c r="S559" s="50">
        <f t="shared" si="3538"/>
        <v>0</v>
      </c>
      <c r="T559" s="215"/>
      <c r="AA559" s="177" t="s">
        <v>110</v>
      </c>
      <c r="AD559" s="107">
        <v>0</v>
      </c>
      <c r="AE559" s="50">
        <v>0</v>
      </c>
      <c r="AF559" s="50">
        <v>0</v>
      </c>
      <c r="AG559" s="50">
        <v>0</v>
      </c>
      <c r="AH559" s="50">
        <v>0</v>
      </c>
      <c r="AI559" s="50">
        <v>0</v>
      </c>
      <c r="AJ559" s="50"/>
      <c r="AK559" s="107">
        <v>0</v>
      </c>
      <c r="AL559" s="50">
        <v>0</v>
      </c>
      <c r="AM559" s="50">
        <v>0</v>
      </c>
      <c r="AN559" s="50"/>
      <c r="AO559" s="192" t="s">
        <v>683</v>
      </c>
    </row>
    <row r="560" spans="1:41" ht="15.75" hidden="1" outlineLevel="1">
      <c r="A560" s="155">
        <v>605470</v>
      </c>
      <c r="B560" s="11">
        <f t="shared" si="3442"/>
        <v>630500540</v>
      </c>
      <c r="C560" s="173">
        <v>500540</v>
      </c>
      <c r="D560" s="140"/>
      <c r="E560" s="109" t="str">
        <f>E238</f>
        <v>Бюджетообразующее предприятие 27</v>
      </c>
      <c r="F560" s="24" t="s">
        <v>105</v>
      </c>
      <c r="G560" s="125" t="str">
        <f t="shared" ref="G560" si="3539">IF(AD560="","",AD560)</f>
        <v/>
      </c>
      <c r="H560" s="125" t="str">
        <f t="shared" ref="H560" si="3540">IF(AE560="","",AE560)</f>
        <v/>
      </c>
      <c r="I560" s="125" t="str">
        <f t="shared" ref="I560" si="3541">IF(AF560="","",AF560)</f>
        <v/>
      </c>
      <c r="J560" s="125" t="str">
        <f t="shared" ref="J560" si="3542">IF(AG560="","",AG560)</f>
        <v/>
      </c>
      <c r="K560" s="125" t="str">
        <f t="shared" ref="K560" si="3543">IF(AH560="","",AH560)</f>
        <v/>
      </c>
      <c r="L560" s="125" t="str">
        <f t="shared" ref="L560" si="3544">IF(AI560="","",AI560)</f>
        <v/>
      </c>
      <c r="M560" s="125"/>
      <c r="N560" s="125" t="str">
        <f t="shared" ref="N560" si="3545">IF(AK560="","",AK560)</f>
        <v/>
      </c>
      <c r="O560" s="125" t="str">
        <f t="shared" ref="O560" si="3546">IF(AL560="","",AL560)</f>
        <v/>
      </c>
      <c r="P560" s="125" t="str">
        <f t="shared" ref="P560" si="3547">IF(AM560="","",AM560)</f>
        <v/>
      </c>
      <c r="Q560" s="125"/>
      <c r="R560" s="125" t="str">
        <f t="shared" si="3190"/>
        <v/>
      </c>
      <c r="S560" s="125"/>
      <c r="T560" s="211"/>
      <c r="AA560" s="177" t="s">
        <v>671</v>
      </c>
      <c r="AD560" s="125" t="s">
        <v>683</v>
      </c>
      <c r="AE560" s="125" t="s">
        <v>683</v>
      </c>
      <c r="AF560" s="125" t="s">
        <v>683</v>
      </c>
      <c r="AG560" s="125" t="s">
        <v>683</v>
      </c>
      <c r="AH560" s="125" t="s">
        <v>683</v>
      </c>
      <c r="AI560" s="125" t="s">
        <v>683</v>
      </c>
      <c r="AJ560" s="125"/>
      <c r="AK560" s="125" t="s">
        <v>683</v>
      </c>
      <c r="AL560" s="125" t="s">
        <v>683</v>
      </c>
      <c r="AM560" s="125" t="s">
        <v>683</v>
      </c>
      <c r="AN560" s="125"/>
      <c r="AO560" s="125" t="s">
        <v>683</v>
      </c>
    </row>
    <row r="561" spans="1:41" ht="15.75" hidden="1" outlineLevel="1">
      <c r="A561" s="155">
        <v>605480</v>
      </c>
      <c r="B561" s="11">
        <f t="shared" si="3442"/>
        <v>630500550</v>
      </c>
      <c r="C561" s="173">
        <v>500550</v>
      </c>
      <c r="D561" s="140"/>
      <c r="E561" s="55" t="s">
        <v>110</v>
      </c>
      <c r="F561" s="78" t="s">
        <v>613</v>
      </c>
      <c r="G561" s="107" t="s">
        <v>587</v>
      </c>
      <c r="H561" s="50">
        <f>IFERROR(IF(G560,H560/G560*100,0),0)</f>
        <v>0</v>
      </c>
      <c r="I561" s="50">
        <f t="shared" ref="I561" si="3548">IFERROR(IF(H560,I560/H560*100,0),0)</f>
        <v>0</v>
      </c>
      <c r="J561" s="50">
        <f t="shared" ref="J561" si="3549">IFERROR(IF(I560,J560/I560*100,0),0)</f>
        <v>0</v>
      </c>
      <c r="K561" s="50">
        <f t="shared" ref="K561" si="3550">IFERROR(IF(J560,K560/J560*100,0),0)</f>
        <v>0</v>
      </c>
      <c r="L561" s="50">
        <f t="shared" ref="L561" si="3551">IFERROR(IF(K560,L560/K560*100,0),0)</f>
        <v>0</v>
      </c>
      <c r="M561" s="50">
        <f t="shared" ref="M561" si="3552">IFERROR(IF(L560,M560/L560*100,0),0)</f>
        <v>0</v>
      </c>
      <c r="N561" s="107" t="s">
        <v>587</v>
      </c>
      <c r="O561" s="50">
        <f>IFERROR(IF(N560,O560/N560*100,0),0)</f>
        <v>0</v>
      </c>
      <c r="P561" s="50">
        <f t="shared" ref="P561" si="3553">IFERROR(IF(O560,P560/O560*100,0),0)</f>
        <v>0</v>
      </c>
      <c r="Q561" s="50">
        <f t="shared" ref="Q561:S561" si="3554">IFERROR(IF(P560,Q560/P560*100,0),0)</f>
        <v>0</v>
      </c>
      <c r="R561" s="192" t="str">
        <f t="shared" si="3190"/>
        <v/>
      </c>
      <c r="S561" s="50">
        <f t="shared" si="3554"/>
        <v>0</v>
      </c>
      <c r="T561" s="215"/>
      <c r="AA561" s="177" t="s">
        <v>110</v>
      </c>
      <c r="AD561" s="107">
        <v>0</v>
      </c>
      <c r="AE561" s="50">
        <v>0</v>
      </c>
      <c r="AF561" s="50">
        <v>0</v>
      </c>
      <c r="AG561" s="50">
        <v>0</v>
      </c>
      <c r="AH561" s="50">
        <v>0</v>
      </c>
      <c r="AI561" s="50">
        <v>0</v>
      </c>
      <c r="AJ561" s="50"/>
      <c r="AK561" s="107">
        <v>0</v>
      </c>
      <c r="AL561" s="50">
        <v>0</v>
      </c>
      <c r="AM561" s="50">
        <v>0</v>
      </c>
      <c r="AN561" s="50"/>
      <c r="AO561" s="192" t="s">
        <v>683</v>
      </c>
    </row>
    <row r="562" spans="1:41" ht="15.75" hidden="1" outlineLevel="1">
      <c r="A562" s="155">
        <v>605490</v>
      </c>
      <c r="B562" s="11">
        <f t="shared" si="3442"/>
        <v>630500560</v>
      </c>
      <c r="C562" s="173">
        <v>500560</v>
      </c>
      <c r="D562" s="140"/>
      <c r="E562" s="109" t="str">
        <f>E240</f>
        <v>Бюджетообразующее предприятие 28</v>
      </c>
      <c r="F562" s="24" t="s">
        <v>105</v>
      </c>
      <c r="G562" s="125" t="str">
        <f t="shared" ref="G562" si="3555">IF(AD562="","",AD562)</f>
        <v/>
      </c>
      <c r="H562" s="125" t="str">
        <f t="shared" ref="H562" si="3556">IF(AE562="","",AE562)</f>
        <v/>
      </c>
      <c r="I562" s="125" t="str">
        <f t="shared" ref="I562" si="3557">IF(AF562="","",AF562)</f>
        <v/>
      </c>
      <c r="J562" s="125" t="str">
        <f t="shared" ref="J562" si="3558">IF(AG562="","",AG562)</f>
        <v/>
      </c>
      <c r="K562" s="125" t="str">
        <f t="shared" ref="K562" si="3559">IF(AH562="","",AH562)</f>
        <v/>
      </c>
      <c r="L562" s="125" t="str">
        <f t="shared" ref="L562" si="3560">IF(AI562="","",AI562)</f>
        <v/>
      </c>
      <c r="M562" s="125"/>
      <c r="N562" s="125" t="str">
        <f t="shared" ref="N562" si="3561">IF(AK562="","",AK562)</f>
        <v/>
      </c>
      <c r="O562" s="125" t="str">
        <f t="shared" ref="O562" si="3562">IF(AL562="","",AL562)</f>
        <v/>
      </c>
      <c r="P562" s="125" t="str">
        <f t="shared" ref="P562" si="3563">IF(AM562="","",AM562)</f>
        <v/>
      </c>
      <c r="Q562" s="125"/>
      <c r="R562" s="125" t="str">
        <f t="shared" si="3190"/>
        <v/>
      </c>
      <c r="S562" s="125"/>
      <c r="T562" s="211"/>
      <c r="AA562" s="177" t="s">
        <v>672</v>
      </c>
      <c r="AD562" s="125" t="s">
        <v>683</v>
      </c>
      <c r="AE562" s="125" t="s">
        <v>683</v>
      </c>
      <c r="AF562" s="125" t="s">
        <v>683</v>
      </c>
      <c r="AG562" s="125" t="s">
        <v>683</v>
      </c>
      <c r="AH562" s="125" t="s">
        <v>683</v>
      </c>
      <c r="AI562" s="125" t="s">
        <v>683</v>
      </c>
      <c r="AJ562" s="125"/>
      <c r="AK562" s="125" t="s">
        <v>683</v>
      </c>
      <c r="AL562" s="125" t="s">
        <v>683</v>
      </c>
      <c r="AM562" s="125" t="s">
        <v>683</v>
      </c>
      <c r="AN562" s="125"/>
      <c r="AO562" s="125" t="s">
        <v>683</v>
      </c>
    </row>
    <row r="563" spans="1:41" ht="15.75" hidden="1" outlineLevel="1">
      <c r="A563" s="155">
        <v>605500</v>
      </c>
      <c r="B563" s="11">
        <f t="shared" si="3442"/>
        <v>630500570</v>
      </c>
      <c r="C563" s="173">
        <v>500570</v>
      </c>
      <c r="D563" s="140"/>
      <c r="E563" s="55" t="s">
        <v>110</v>
      </c>
      <c r="F563" s="78" t="s">
        <v>613</v>
      </c>
      <c r="G563" s="107" t="s">
        <v>587</v>
      </c>
      <c r="H563" s="50">
        <f>IFERROR(IF(G562,H562/G562*100,0),0)</f>
        <v>0</v>
      </c>
      <c r="I563" s="50">
        <f t="shared" ref="I563" si="3564">IFERROR(IF(H562,I562/H562*100,0),0)</f>
        <v>0</v>
      </c>
      <c r="J563" s="50">
        <f t="shared" ref="J563" si="3565">IFERROR(IF(I562,J562/I562*100,0),0)</f>
        <v>0</v>
      </c>
      <c r="K563" s="50">
        <f t="shared" ref="K563" si="3566">IFERROR(IF(J562,K562/J562*100,0),0)</f>
        <v>0</v>
      </c>
      <c r="L563" s="50">
        <f t="shared" ref="L563" si="3567">IFERROR(IF(K562,L562/K562*100,0),0)</f>
        <v>0</v>
      </c>
      <c r="M563" s="50">
        <f t="shared" ref="M563" si="3568">IFERROR(IF(L562,M562/L562*100,0),0)</f>
        <v>0</v>
      </c>
      <c r="N563" s="107" t="s">
        <v>587</v>
      </c>
      <c r="O563" s="50">
        <f>IFERROR(IF(N562,O562/N562*100,0),0)</f>
        <v>0</v>
      </c>
      <c r="P563" s="50">
        <f t="shared" ref="P563" si="3569">IFERROR(IF(O562,P562/O562*100,0),0)</f>
        <v>0</v>
      </c>
      <c r="Q563" s="50">
        <f t="shared" ref="Q563:S563" si="3570">IFERROR(IF(P562,Q562/P562*100,0),0)</f>
        <v>0</v>
      </c>
      <c r="R563" s="192" t="str">
        <f t="shared" si="3190"/>
        <v/>
      </c>
      <c r="S563" s="50">
        <f t="shared" si="3570"/>
        <v>0</v>
      </c>
      <c r="T563" s="215"/>
      <c r="AA563" s="177" t="s">
        <v>110</v>
      </c>
      <c r="AD563" s="107">
        <v>0</v>
      </c>
      <c r="AE563" s="50">
        <v>0</v>
      </c>
      <c r="AF563" s="50">
        <v>0</v>
      </c>
      <c r="AG563" s="50">
        <v>0</v>
      </c>
      <c r="AH563" s="50">
        <v>0</v>
      </c>
      <c r="AI563" s="50">
        <v>0</v>
      </c>
      <c r="AJ563" s="50"/>
      <c r="AK563" s="107">
        <v>0</v>
      </c>
      <c r="AL563" s="50">
        <v>0</v>
      </c>
      <c r="AM563" s="50">
        <v>0</v>
      </c>
      <c r="AN563" s="50"/>
      <c r="AO563" s="192" t="s">
        <v>683</v>
      </c>
    </row>
    <row r="564" spans="1:41" ht="15.75" hidden="1" outlineLevel="1">
      <c r="A564" s="155">
        <v>605510</v>
      </c>
      <c r="B564" s="11">
        <f t="shared" si="3442"/>
        <v>630500580</v>
      </c>
      <c r="C564" s="173">
        <v>500580</v>
      </c>
      <c r="D564" s="140"/>
      <c r="E564" s="109" t="str">
        <f>E242</f>
        <v>Бюджетообразующее предприятие 29</v>
      </c>
      <c r="F564" s="24" t="s">
        <v>105</v>
      </c>
      <c r="G564" s="125" t="str">
        <f t="shared" ref="G564" si="3571">IF(AD564="","",AD564)</f>
        <v/>
      </c>
      <c r="H564" s="125" t="str">
        <f t="shared" ref="H564" si="3572">IF(AE564="","",AE564)</f>
        <v/>
      </c>
      <c r="I564" s="125" t="str">
        <f t="shared" ref="I564" si="3573">IF(AF564="","",AF564)</f>
        <v/>
      </c>
      <c r="J564" s="125" t="str">
        <f t="shared" ref="J564" si="3574">IF(AG564="","",AG564)</f>
        <v/>
      </c>
      <c r="K564" s="125" t="str">
        <f t="shared" ref="K564" si="3575">IF(AH564="","",AH564)</f>
        <v/>
      </c>
      <c r="L564" s="125" t="str">
        <f t="shared" ref="L564" si="3576">IF(AI564="","",AI564)</f>
        <v/>
      </c>
      <c r="M564" s="125"/>
      <c r="N564" s="125" t="str">
        <f t="shared" ref="N564" si="3577">IF(AK564="","",AK564)</f>
        <v/>
      </c>
      <c r="O564" s="125" t="str">
        <f t="shared" ref="O564" si="3578">IF(AL564="","",AL564)</f>
        <v/>
      </c>
      <c r="P564" s="125" t="str">
        <f t="shared" ref="P564" si="3579">IF(AM564="","",AM564)</f>
        <v/>
      </c>
      <c r="Q564" s="125"/>
      <c r="R564" s="125" t="str">
        <f t="shared" si="3190"/>
        <v/>
      </c>
      <c r="S564" s="125"/>
      <c r="T564" s="211"/>
      <c r="AA564" s="177" t="s">
        <v>673</v>
      </c>
      <c r="AD564" s="125" t="s">
        <v>683</v>
      </c>
      <c r="AE564" s="125" t="s">
        <v>683</v>
      </c>
      <c r="AF564" s="125" t="s">
        <v>683</v>
      </c>
      <c r="AG564" s="125" t="s">
        <v>683</v>
      </c>
      <c r="AH564" s="125" t="s">
        <v>683</v>
      </c>
      <c r="AI564" s="125" t="s">
        <v>683</v>
      </c>
      <c r="AJ564" s="125"/>
      <c r="AK564" s="125" t="s">
        <v>683</v>
      </c>
      <c r="AL564" s="125" t="s">
        <v>683</v>
      </c>
      <c r="AM564" s="125" t="s">
        <v>683</v>
      </c>
      <c r="AN564" s="125"/>
      <c r="AO564" s="125" t="s">
        <v>683</v>
      </c>
    </row>
    <row r="565" spans="1:41" ht="15.75" hidden="1" outlineLevel="1">
      <c r="A565" s="155">
        <v>605520</v>
      </c>
      <c r="B565" s="11">
        <f t="shared" si="3442"/>
        <v>630500590</v>
      </c>
      <c r="C565" s="173">
        <v>500590</v>
      </c>
      <c r="D565" s="140"/>
      <c r="E565" s="55" t="s">
        <v>110</v>
      </c>
      <c r="F565" s="78" t="s">
        <v>613</v>
      </c>
      <c r="G565" s="107" t="s">
        <v>587</v>
      </c>
      <c r="H565" s="50">
        <f>IFERROR(IF(G564,H564/G564*100,0),0)</f>
        <v>0</v>
      </c>
      <c r="I565" s="50">
        <f t="shared" ref="I565" si="3580">IFERROR(IF(H564,I564/H564*100,0),0)</f>
        <v>0</v>
      </c>
      <c r="J565" s="50">
        <f t="shared" ref="J565" si="3581">IFERROR(IF(I564,J564/I564*100,0),0)</f>
        <v>0</v>
      </c>
      <c r="K565" s="50">
        <f t="shared" ref="K565" si="3582">IFERROR(IF(J564,K564/J564*100,0),0)</f>
        <v>0</v>
      </c>
      <c r="L565" s="50">
        <f t="shared" ref="L565" si="3583">IFERROR(IF(K564,L564/K564*100,0),0)</f>
        <v>0</v>
      </c>
      <c r="M565" s="50">
        <f t="shared" ref="M565" si="3584">IFERROR(IF(L564,M564/L564*100,0),0)</f>
        <v>0</v>
      </c>
      <c r="N565" s="107" t="s">
        <v>587</v>
      </c>
      <c r="O565" s="50">
        <f>IFERROR(IF(N564,O564/N564*100,0),0)</f>
        <v>0</v>
      </c>
      <c r="P565" s="50">
        <f t="shared" ref="P565" si="3585">IFERROR(IF(O564,P564/O564*100,0),0)</f>
        <v>0</v>
      </c>
      <c r="Q565" s="50">
        <f t="shared" ref="Q565:S565" si="3586">IFERROR(IF(P564,Q564/P564*100,0),0)</f>
        <v>0</v>
      </c>
      <c r="R565" s="192" t="str">
        <f t="shared" si="3190"/>
        <v/>
      </c>
      <c r="S565" s="50">
        <f t="shared" si="3586"/>
        <v>0</v>
      </c>
      <c r="T565" s="215"/>
      <c r="AA565" s="177" t="s">
        <v>110</v>
      </c>
      <c r="AD565" s="107">
        <v>0</v>
      </c>
      <c r="AE565" s="50">
        <v>0</v>
      </c>
      <c r="AF565" s="50">
        <v>0</v>
      </c>
      <c r="AG565" s="50">
        <v>0</v>
      </c>
      <c r="AH565" s="50">
        <v>0</v>
      </c>
      <c r="AI565" s="50">
        <v>0</v>
      </c>
      <c r="AJ565" s="50"/>
      <c r="AK565" s="107">
        <v>0</v>
      </c>
      <c r="AL565" s="50">
        <v>0</v>
      </c>
      <c r="AM565" s="50">
        <v>0</v>
      </c>
      <c r="AN565" s="50"/>
      <c r="AO565" s="192" t="s">
        <v>683</v>
      </c>
    </row>
    <row r="566" spans="1:41" ht="15" hidden="1" customHeight="1" outlineLevel="1">
      <c r="A566" s="155">
        <v>605530</v>
      </c>
      <c r="B566" s="155">
        <f t="shared" si="3442"/>
        <v>630500600</v>
      </c>
      <c r="C566" s="173">
        <v>500600</v>
      </c>
      <c r="D566" s="140"/>
      <c r="E566" s="109" t="str">
        <f>E244</f>
        <v>Бюджетообразующее предприятие 30</v>
      </c>
      <c r="F566" s="24" t="s">
        <v>105</v>
      </c>
      <c r="G566" s="125" t="str">
        <f t="shared" ref="G566" si="3587">IF(AD566="","",AD566)</f>
        <v/>
      </c>
      <c r="H566" s="125" t="str">
        <f t="shared" ref="H566" si="3588">IF(AE566="","",AE566)</f>
        <v/>
      </c>
      <c r="I566" s="125" t="str">
        <f t="shared" ref="I566" si="3589">IF(AF566="","",AF566)</f>
        <v/>
      </c>
      <c r="J566" s="125" t="str">
        <f t="shared" ref="J566" si="3590">IF(AG566="","",AG566)</f>
        <v/>
      </c>
      <c r="K566" s="125" t="str">
        <f t="shared" ref="K566" si="3591">IF(AH566="","",AH566)</f>
        <v/>
      </c>
      <c r="L566" s="125" t="str">
        <f t="shared" ref="L566" si="3592">IF(AI566="","",AI566)</f>
        <v/>
      </c>
      <c r="M566" s="125"/>
      <c r="N566" s="125" t="str">
        <f t="shared" ref="N566" si="3593">IF(AK566="","",AK566)</f>
        <v/>
      </c>
      <c r="O566" s="125" t="str">
        <f t="shared" ref="O566" si="3594">IF(AL566="","",AL566)</f>
        <v/>
      </c>
      <c r="P566" s="125" t="str">
        <f t="shared" ref="P566" si="3595">IF(AM566="","",AM566)</f>
        <v/>
      </c>
      <c r="Q566" s="125"/>
      <c r="R566" s="125" t="str">
        <f t="shared" si="3190"/>
        <v/>
      </c>
      <c r="S566" s="125"/>
      <c r="T566" s="211"/>
      <c r="AA566" s="177" t="s">
        <v>674</v>
      </c>
      <c r="AD566" s="125" t="s">
        <v>683</v>
      </c>
      <c r="AE566" s="125" t="s">
        <v>683</v>
      </c>
      <c r="AF566" s="125" t="s">
        <v>683</v>
      </c>
      <c r="AG566" s="125" t="s">
        <v>683</v>
      </c>
      <c r="AH566" s="125" t="s">
        <v>683</v>
      </c>
      <c r="AI566" s="125" t="s">
        <v>683</v>
      </c>
      <c r="AJ566" s="125"/>
      <c r="AK566" s="125" t="s">
        <v>683</v>
      </c>
      <c r="AL566" s="125" t="s">
        <v>683</v>
      </c>
      <c r="AM566" s="125" t="s">
        <v>683</v>
      </c>
      <c r="AN566" s="125"/>
      <c r="AO566" s="125" t="s">
        <v>683</v>
      </c>
    </row>
    <row r="567" spans="1:41" ht="15.75" hidden="1" outlineLevel="1">
      <c r="A567" s="155">
        <v>605540</v>
      </c>
      <c r="B567" s="155">
        <f t="shared" si="3442"/>
        <v>630500610</v>
      </c>
      <c r="C567" s="173">
        <v>500610</v>
      </c>
      <c r="D567" s="140"/>
      <c r="E567" s="55" t="s">
        <v>110</v>
      </c>
      <c r="F567" s="78" t="s">
        <v>613</v>
      </c>
      <c r="G567" s="107" t="s">
        <v>587</v>
      </c>
      <c r="H567" s="50">
        <f>IFERROR(IF(G566,H566/G566*100,0),0)</f>
        <v>0</v>
      </c>
      <c r="I567" s="50">
        <f t="shared" ref="I567" si="3596">IFERROR(IF(H566,I566/H566*100,0),0)</f>
        <v>0</v>
      </c>
      <c r="J567" s="50">
        <f t="shared" ref="J567" si="3597">IFERROR(IF(I566,J566/I566*100,0),0)</f>
        <v>0</v>
      </c>
      <c r="K567" s="50">
        <f t="shared" ref="K567" si="3598">IFERROR(IF(J566,K566/J566*100,0),0)</f>
        <v>0</v>
      </c>
      <c r="L567" s="50">
        <f t="shared" ref="L567" si="3599">IFERROR(IF(K566,L566/K566*100,0),0)</f>
        <v>0</v>
      </c>
      <c r="M567" s="50">
        <f t="shared" ref="M567" si="3600">IFERROR(IF(L566,M566/L566*100,0),0)</f>
        <v>0</v>
      </c>
      <c r="N567" s="107" t="s">
        <v>587</v>
      </c>
      <c r="O567" s="50">
        <f>IFERROR(IF(N566,O566/N566*100,0),0)</f>
        <v>0</v>
      </c>
      <c r="P567" s="50">
        <f t="shared" ref="P567" si="3601">IFERROR(IF(O566,P566/O566*100,0),0)</f>
        <v>0</v>
      </c>
      <c r="Q567" s="50">
        <f t="shared" ref="Q567:S567" si="3602">IFERROR(IF(P566,Q566/P566*100,0),0)</f>
        <v>0</v>
      </c>
      <c r="R567" s="192" t="str">
        <f t="shared" si="3190"/>
        <v/>
      </c>
      <c r="S567" s="50">
        <f t="shared" si="3602"/>
        <v>0</v>
      </c>
      <c r="T567" s="215"/>
      <c r="AA567" s="177" t="s">
        <v>110</v>
      </c>
      <c r="AD567" s="107">
        <v>0</v>
      </c>
      <c r="AE567" s="50">
        <v>0</v>
      </c>
      <c r="AF567" s="50">
        <v>0</v>
      </c>
      <c r="AG567" s="50">
        <v>0</v>
      </c>
      <c r="AH567" s="50">
        <v>0</v>
      </c>
      <c r="AI567" s="50">
        <v>0</v>
      </c>
      <c r="AJ567" s="50"/>
      <c r="AK567" s="107">
        <v>0</v>
      </c>
      <c r="AL567" s="50">
        <v>0</v>
      </c>
      <c r="AM567" s="50">
        <v>0</v>
      </c>
      <c r="AN567" s="50"/>
      <c r="AO567" s="192" t="s">
        <v>683</v>
      </c>
    </row>
    <row r="568" spans="1:41" ht="15.75" hidden="1" outlineLevel="2">
      <c r="A568" s="155">
        <v>605550</v>
      </c>
      <c r="B568" s="156">
        <f t="shared" ref="B568:B569" si="3603">VALUE(CONCATENATE($A$2,$C$4,C568))</f>
        <v>630500620</v>
      </c>
      <c r="C568" s="173">
        <v>500620</v>
      </c>
      <c r="D568" s="140"/>
      <c r="E568" s="109" t="str">
        <f>E246</f>
        <v>Бюджетообразующее предприятие 31</v>
      </c>
      <c r="F568" s="24" t="s">
        <v>105</v>
      </c>
      <c r="G568" s="125" t="str">
        <f t="shared" ref="G568" si="3604">IF(AD568="","",AD568)</f>
        <v/>
      </c>
      <c r="H568" s="125" t="str">
        <f t="shared" ref="H568" si="3605">IF(AE568="","",AE568)</f>
        <v/>
      </c>
      <c r="I568" s="125" t="str">
        <f t="shared" ref="I568" si="3606">IF(AF568="","",AF568)</f>
        <v/>
      </c>
      <c r="J568" s="125" t="str">
        <f t="shared" ref="J568" si="3607">IF(AG568="","",AG568)</f>
        <v/>
      </c>
      <c r="K568" s="125" t="str">
        <f t="shared" ref="K568" si="3608">IF(AH568="","",AH568)</f>
        <v/>
      </c>
      <c r="L568" s="125" t="str">
        <f t="shared" ref="L568" si="3609">IF(AI568="","",AI568)</f>
        <v/>
      </c>
      <c r="M568" s="125"/>
      <c r="N568" s="125" t="str">
        <f t="shared" ref="N568" si="3610">IF(AK568="","",AK568)</f>
        <v/>
      </c>
      <c r="O568" s="125" t="str">
        <f t="shared" ref="O568" si="3611">IF(AL568="","",AL568)</f>
        <v/>
      </c>
      <c r="P568" s="125" t="str">
        <f t="shared" ref="P568" si="3612">IF(AM568="","",AM568)</f>
        <v/>
      </c>
      <c r="Q568" s="125"/>
      <c r="R568" s="125" t="str">
        <f t="shared" si="3190"/>
        <v/>
      </c>
      <c r="S568" s="125"/>
      <c r="T568" s="211"/>
      <c r="AA568" s="177" t="s">
        <v>687</v>
      </c>
      <c r="AD568" s="125" t="s">
        <v>683</v>
      </c>
      <c r="AE568" s="125" t="s">
        <v>683</v>
      </c>
      <c r="AF568" s="125" t="s">
        <v>683</v>
      </c>
      <c r="AG568" s="125" t="s">
        <v>683</v>
      </c>
      <c r="AH568" s="125" t="s">
        <v>683</v>
      </c>
      <c r="AI568" s="125" t="s">
        <v>683</v>
      </c>
      <c r="AJ568" s="125"/>
      <c r="AK568" s="125" t="s">
        <v>683</v>
      </c>
      <c r="AL568" s="125" t="s">
        <v>683</v>
      </c>
      <c r="AM568" s="125" t="s">
        <v>683</v>
      </c>
      <c r="AN568" s="125"/>
      <c r="AO568" s="125" t="s">
        <v>683</v>
      </c>
    </row>
    <row r="569" spans="1:41" ht="15.75" hidden="1" outlineLevel="2">
      <c r="A569" s="155">
        <v>605560</v>
      </c>
      <c r="B569" s="156">
        <f t="shared" si="3603"/>
        <v>630500630</v>
      </c>
      <c r="C569" s="173">
        <v>500630</v>
      </c>
      <c r="D569" s="140"/>
      <c r="E569" s="55" t="s">
        <v>110</v>
      </c>
      <c r="F569" s="78" t="s">
        <v>613</v>
      </c>
      <c r="G569" s="107" t="s">
        <v>587</v>
      </c>
      <c r="H569" s="50">
        <f>IFERROR(IF(G568,H568/G568*100,0),0)</f>
        <v>0</v>
      </c>
      <c r="I569" s="50">
        <f t="shared" ref="I569" si="3613">IFERROR(IF(H568,I568/H568*100,0),0)</f>
        <v>0</v>
      </c>
      <c r="J569" s="50">
        <f t="shared" ref="J569" si="3614">IFERROR(IF(I568,J568/I568*100,0),0)</f>
        <v>0</v>
      </c>
      <c r="K569" s="50">
        <f t="shared" ref="K569" si="3615">IFERROR(IF(J568,K568/J568*100,0),0)</f>
        <v>0</v>
      </c>
      <c r="L569" s="50">
        <f t="shared" ref="L569" si="3616">IFERROR(IF(K568,L568/K568*100,0),0)</f>
        <v>0</v>
      </c>
      <c r="M569" s="50">
        <f t="shared" ref="M569" si="3617">IFERROR(IF(L568,M568/L568*100,0),0)</f>
        <v>0</v>
      </c>
      <c r="N569" s="107" t="s">
        <v>587</v>
      </c>
      <c r="O569" s="50">
        <f>IFERROR(IF(N568,O568/N568*100,0),0)</f>
        <v>0</v>
      </c>
      <c r="P569" s="50">
        <f t="shared" ref="P569" si="3618">IFERROR(IF(O568,P568/O568*100,0),0)</f>
        <v>0</v>
      </c>
      <c r="Q569" s="50">
        <f t="shared" ref="Q569:S569" si="3619">IFERROR(IF(P568,Q568/P568*100,0),0)</f>
        <v>0</v>
      </c>
      <c r="R569" s="192" t="str">
        <f t="shared" si="3190"/>
        <v/>
      </c>
      <c r="S569" s="50">
        <f t="shared" si="3619"/>
        <v>0</v>
      </c>
      <c r="T569" s="215"/>
      <c r="AA569" s="177" t="s">
        <v>110</v>
      </c>
      <c r="AD569" s="107" t="s">
        <v>683</v>
      </c>
      <c r="AE569" s="50" t="s">
        <v>683</v>
      </c>
      <c r="AF569" s="50" t="s">
        <v>683</v>
      </c>
      <c r="AG569" s="50" t="s">
        <v>683</v>
      </c>
      <c r="AH569" s="50" t="s">
        <v>683</v>
      </c>
      <c r="AI569" s="50" t="s">
        <v>683</v>
      </c>
      <c r="AJ569" s="50"/>
      <c r="AK569" s="107" t="s">
        <v>683</v>
      </c>
      <c r="AL569" s="50" t="s">
        <v>683</v>
      </c>
      <c r="AM569" s="50" t="s">
        <v>683</v>
      </c>
      <c r="AN569" s="50"/>
      <c r="AO569" s="192" t="s">
        <v>683</v>
      </c>
    </row>
    <row r="570" spans="1:41" ht="15.75" hidden="1" outlineLevel="2">
      <c r="A570" s="155">
        <v>605570</v>
      </c>
      <c r="B570" s="156">
        <f t="shared" ref="B570:B633" si="3620">VALUE(CONCATENATE($A$2,$C$4,C570))</f>
        <v>630500640</v>
      </c>
      <c r="C570" s="173">
        <v>500640</v>
      </c>
      <c r="D570" s="140"/>
      <c r="E570" s="109" t="str">
        <f>E248</f>
        <v>Бюджетообразующее предприятие 32</v>
      </c>
      <c r="F570" s="24" t="s">
        <v>105</v>
      </c>
      <c r="G570" s="125" t="str">
        <f t="shared" ref="G570" si="3621">IF(AD570="","",AD570)</f>
        <v/>
      </c>
      <c r="H570" s="125" t="str">
        <f t="shared" ref="H570" si="3622">IF(AE570="","",AE570)</f>
        <v/>
      </c>
      <c r="I570" s="125" t="str">
        <f t="shared" ref="I570" si="3623">IF(AF570="","",AF570)</f>
        <v/>
      </c>
      <c r="J570" s="125" t="str">
        <f t="shared" ref="J570" si="3624">IF(AG570="","",AG570)</f>
        <v/>
      </c>
      <c r="K570" s="125" t="str">
        <f t="shared" ref="K570" si="3625">IF(AH570="","",AH570)</f>
        <v/>
      </c>
      <c r="L570" s="125" t="str">
        <f t="shared" ref="L570" si="3626">IF(AI570="","",AI570)</f>
        <v/>
      </c>
      <c r="M570" s="125"/>
      <c r="N570" s="125" t="str">
        <f t="shared" ref="N570" si="3627">IF(AK570="","",AK570)</f>
        <v/>
      </c>
      <c r="O570" s="125" t="str">
        <f t="shared" ref="O570" si="3628">IF(AL570="","",AL570)</f>
        <v/>
      </c>
      <c r="P570" s="125" t="str">
        <f t="shared" ref="P570" si="3629">IF(AM570="","",AM570)</f>
        <v/>
      </c>
      <c r="Q570" s="125"/>
      <c r="R570" s="125" t="str">
        <f t="shared" si="3190"/>
        <v/>
      </c>
      <c r="S570" s="125"/>
      <c r="T570" s="211"/>
      <c r="AA570" s="177" t="s">
        <v>688</v>
      </c>
      <c r="AD570" s="125" t="s">
        <v>683</v>
      </c>
      <c r="AE570" s="125" t="s">
        <v>683</v>
      </c>
      <c r="AF570" s="125" t="s">
        <v>683</v>
      </c>
      <c r="AG570" s="125" t="s">
        <v>683</v>
      </c>
      <c r="AH570" s="125" t="s">
        <v>683</v>
      </c>
      <c r="AI570" s="125" t="s">
        <v>683</v>
      </c>
      <c r="AJ570" s="125"/>
      <c r="AK570" s="125" t="s">
        <v>683</v>
      </c>
      <c r="AL570" s="125" t="s">
        <v>683</v>
      </c>
      <c r="AM570" s="125" t="s">
        <v>683</v>
      </c>
      <c r="AN570" s="125"/>
      <c r="AO570" s="125" t="s">
        <v>683</v>
      </c>
    </row>
    <row r="571" spans="1:41" ht="15.75" hidden="1" outlineLevel="2">
      <c r="A571" s="155">
        <v>605580</v>
      </c>
      <c r="B571" s="156">
        <f t="shared" si="3620"/>
        <v>630500650</v>
      </c>
      <c r="C571" s="173">
        <v>500650</v>
      </c>
      <c r="D571" s="140"/>
      <c r="E571" s="55" t="s">
        <v>110</v>
      </c>
      <c r="F571" s="78" t="s">
        <v>613</v>
      </c>
      <c r="G571" s="107" t="s">
        <v>587</v>
      </c>
      <c r="H571" s="50">
        <f>IFERROR(IF(G570,H570/G570*100,0),0)</f>
        <v>0</v>
      </c>
      <c r="I571" s="50">
        <f t="shared" ref="I571" si="3630">IFERROR(IF(H570,I570/H570*100,0),0)</f>
        <v>0</v>
      </c>
      <c r="J571" s="50">
        <f t="shared" ref="J571" si="3631">IFERROR(IF(I570,J570/I570*100,0),0)</f>
        <v>0</v>
      </c>
      <c r="K571" s="50">
        <f t="shared" ref="K571" si="3632">IFERROR(IF(J570,K570/J570*100,0),0)</f>
        <v>0</v>
      </c>
      <c r="L571" s="50">
        <f t="shared" ref="L571" si="3633">IFERROR(IF(K570,L570/K570*100,0),0)</f>
        <v>0</v>
      </c>
      <c r="M571" s="50">
        <f t="shared" ref="M571" si="3634">IFERROR(IF(L570,M570/L570*100,0),0)</f>
        <v>0</v>
      </c>
      <c r="N571" s="107" t="s">
        <v>587</v>
      </c>
      <c r="O571" s="50">
        <f>IFERROR(IF(N570,O570/N570*100,0),0)</f>
        <v>0</v>
      </c>
      <c r="P571" s="50">
        <f t="shared" ref="P571" si="3635">IFERROR(IF(O570,P570/O570*100,0),0)</f>
        <v>0</v>
      </c>
      <c r="Q571" s="50">
        <f t="shared" ref="Q571:S571" si="3636">IFERROR(IF(P570,Q570/P570*100,0),0)</f>
        <v>0</v>
      </c>
      <c r="R571" s="192" t="str">
        <f t="shared" si="3190"/>
        <v/>
      </c>
      <c r="S571" s="50">
        <f t="shared" si="3636"/>
        <v>0</v>
      </c>
      <c r="T571" s="215"/>
      <c r="AA571" s="177" t="s">
        <v>110</v>
      </c>
      <c r="AD571" s="107" t="s">
        <v>683</v>
      </c>
      <c r="AE571" s="50" t="s">
        <v>683</v>
      </c>
      <c r="AF571" s="50" t="s">
        <v>683</v>
      </c>
      <c r="AG571" s="50" t="s">
        <v>683</v>
      </c>
      <c r="AH571" s="50" t="s">
        <v>683</v>
      </c>
      <c r="AI571" s="50" t="s">
        <v>683</v>
      </c>
      <c r="AJ571" s="50"/>
      <c r="AK571" s="107" t="s">
        <v>683</v>
      </c>
      <c r="AL571" s="50" t="s">
        <v>683</v>
      </c>
      <c r="AM571" s="50" t="s">
        <v>683</v>
      </c>
      <c r="AN571" s="50"/>
      <c r="AO571" s="192" t="s">
        <v>683</v>
      </c>
    </row>
    <row r="572" spans="1:41" ht="15" hidden="1" customHeight="1" outlineLevel="2">
      <c r="A572" s="155">
        <v>605590</v>
      </c>
      <c r="B572" s="156">
        <f t="shared" si="3620"/>
        <v>630500660</v>
      </c>
      <c r="C572" s="173">
        <v>500660</v>
      </c>
      <c r="D572" s="140"/>
      <c r="E572" s="109" t="str">
        <f>E250</f>
        <v>Бюджетообразующее предприятие 33</v>
      </c>
      <c r="F572" s="24" t="s">
        <v>105</v>
      </c>
      <c r="G572" s="125" t="str">
        <f t="shared" ref="G572" si="3637">IF(AD572="","",AD572)</f>
        <v/>
      </c>
      <c r="H572" s="125" t="str">
        <f t="shared" ref="H572" si="3638">IF(AE572="","",AE572)</f>
        <v/>
      </c>
      <c r="I572" s="125" t="str">
        <f t="shared" ref="I572" si="3639">IF(AF572="","",AF572)</f>
        <v/>
      </c>
      <c r="J572" s="125" t="str">
        <f t="shared" ref="J572" si="3640">IF(AG572="","",AG572)</f>
        <v/>
      </c>
      <c r="K572" s="125" t="str">
        <f t="shared" ref="K572" si="3641">IF(AH572="","",AH572)</f>
        <v/>
      </c>
      <c r="L572" s="125" t="str">
        <f t="shared" ref="L572" si="3642">IF(AI572="","",AI572)</f>
        <v/>
      </c>
      <c r="M572" s="125"/>
      <c r="N572" s="125" t="str">
        <f t="shared" ref="N572" si="3643">IF(AK572="","",AK572)</f>
        <v/>
      </c>
      <c r="O572" s="125" t="str">
        <f t="shared" ref="O572" si="3644">IF(AL572="","",AL572)</f>
        <v/>
      </c>
      <c r="P572" s="125" t="str">
        <f t="shared" ref="P572" si="3645">IF(AM572="","",AM572)</f>
        <v/>
      </c>
      <c r="Q572" s="125"/>
      <c r="R572" s="125" t="str">
        <f t="shared" si="3190"/>
        <v/>
      </c>
      <c r="S572" s="125"/>
      <c r="T572" s="211"/>
      <c r="AA572" s="177" t="s">
        <v>689</v>
      </c>
      <c r="AD572" s="125" t="s">
        <v>683</v>
      </c>
      <c r="AE572" s="125" t="s">
        <v>683</v>
      </c>
      <c r="AF572" s="125" t="s">
        <v>683</v>
      </c>
      <c r="AG572" s="125" t="s">
        <v>683</v>
      </c>
      <c r="AH572" s="125" t="s">
        <v>683</v>
      </c>
      <c r="AI572" s="125" t="s">
        <v>683</v>
      </c>
      <c r="AJ572" s="125"/>
      <c r="AK572" s="125" t="s">
        <v>683</v>
      </c>
      <c r="AL572" s="125" t="s">
        <v>683</v>
      </c>
      <c r="AM572" s="125" t="s">
        <v>683</v>
      </c>
      <c r="AN572" s="125"/>
      <c r="AO572" s="125" t="s">
        <v>683</v>
      </c>
    </row>
    <row r="573" spans="1:41" ht="15.75" hidden="1" outlineLevel="2">
      <c r="A573" s="155">
        <v>605600</v>
      </c>
      <c r="B573" s="156">
        <f t="shared" si="3620"/>
        <v>630500670</v>
      </c>
      <c r="C573" s="173">
        <v>500670</v>
      </c>
      <c r="D573" s="140"/>
      <c r="E573" s="55" t="s">
        <v>110</v>
      </c>
      <c r="F573" s="78" t="s">
        <v>613</v>
      </c>
      <c r="G573" s="107" t="s">
        <v>587</v>
      </c>
      <c r="H573" s="50">
        <f>IFERROR(IF(G572,H572/G572*100,0),0)</f>
        <v>0</v>
      </c>
      <c r="I573" s="50">
        <f t="shared" ref="I573" si="3646">IFERROR(IF(H572,I572/H572*100,0),0)</f>
        <v>0</v>
      </c>
      <c r="J573" s="50">
        <f t="shared" ref="J573" si="3647">IFERROR(IF(I572,J572/I572*100,0),0)</f>
        <v>0</v>
      </c>
      <c r="K573" s="50">
        <f t="shared" ref="K573" si="3648">IFERROR(IF(J572,K572/J572*100,0),0)</f>
        <v>0</v>
      </c>
      <c r="L573" s="50">
        <f t="shared" ref="L573" si="3649">IFERROR(IF(K572,L572/K572*100,0),0)</f>
        <v>0</v>
      </c>
      <c r="M573" s="50">
        <f t="shared" ref="M573" si="3650">IFERROR(IF(L572,M572/L572*100,0),0)</f>
        <v>0</v>
      </c>
      <c r="N573" s="107" t="s">
        <v>587</v>
      </c>
      <c r="O573" s="50">
        <f>IFERROR(IF(N572,O572/N572*100,0),0)</f>
        <v>0</v>
      </c>
      <c r="P573" s="50">
        <f t="shared" ref="P573" si="3651">IFERROR(IF(O572,P572/O572*100,0),0)</f>
        <v>0</v>
      </c>
      <c r="Q573" s="50">
        <f t="shared" ref="Q573:S573" si="3652">IFERROR(IF(P572,Q572/P572*100,0),0)</f>
        <v>0</v>
      </c>
      <c r="R573" s="192" t="str">
        <f t="shared" ref="R573:R636" si="3653">IF(AO573="","",AO573)</f>
        <v/>
      </c>
      <c r="S573" s="50">
        <f t="shared" si="3652"/>
        <v>0</v>
      </c>
      <c r="T573" s="215"/>
      <c r="AA573" s="177" t="s">
        <v>110</v>
      </c>
      <c r="AD573" s="107" t="s">
        <v>683</v>
      </c>
      <c r="AE573" s="50" t="s">
        <v>683</v>
      </c>
      <c r="AF573" s="50" t="s">
        <v>683</v>
      </c>
      <c r="AG573" s="50" t="s">
        <v>683</v>
      </c>
      <c r="AH573" s="50" t="s">
        <v>683</v>
      </c>
      <c r="AI573" s="50" t="s">
        <v>683</v>
      </c>
      <c r="AJ573" s="50"/>
      <c r="AK573" s="107" t="s">
        <v>683</v>
      </c>
      <c r="AL573" s="50" t="s">
        <v>683</v>
      </c>
      <c r="AM573" s="50" t="s">
        <v>683</v>
      </c>
      <c r="AN573" s="50"/>
      <c r="AO573" s="192" t="s">
        <v>683</v>
      </c>
    </row>
    <row r="574" spans="1:41" ht="15" hidden="1" customHeight="1" outlineLevel="2">
      <c r="A574" s="155">
        <v>605610</v>
      </c>
      <c r="B574" s="156">
        <f t="shared" si="3620"/>
        <v>630500680</v>
      </c>
      <c r="C574" s="173">
        <v>500680</v>
      </c>
      <c r="D574" s="140"/>
      <c r="E574" s="109" t="str">
        <f>E252</f>
        <v>Бюджетообразующее предприятие 34</v>
      </c>
      <c r="F574" s="24" t="s">
        <v>105</v>
      </c>
      <c r="G574" s="125" t="str">
        <f t="shared" ref="G574" si="3654">IF(AD574="","",AD574)</f>
        <v/>
      </c>
      <c r="H574" s="125" t="str">
        <f t="shared" ref="H574" si="3655">IF(AE574="","",AE574)</f>
        <v/>
      </c>
      <c r="I574" s="125" t="str">
        <f t="shared" ref="I574" si="3656">IF(AF574="","",AF574)</f>
        <v/>
      </c>
      <c r="J574" s="125" t="str">
        <f t="shared" ref="J574" si="3657">IF(AG574="","",AG574)</f>
        <v/>
      </c>
      <c r="K574" s="125" t="str">
        <f t="shared" ref="K574" si="3658">IF(AH574="","",AH574)</f>
        <v/>
      </c>
      <c r="L574" s="125" t="str">
        <f t="shared" ref="L574" si="3659">IF(AI574="","",AI574)</f>
        <v/>
      </c>
      <c r="M574" s="125"/>
      <c r="N574" s="125" t="str">
        <f t="shared" ref="N574" si="3660">IF(AK574="","",AK574)</f>
        <v/>
      </c>
      <c r="O574" s="125" t="str">
        <f t="shared" ref="O574" si="3661">IF(AL574="","",AL574)</f>
        <v/>
      </c>
      <c r="P574" s="125" t="str">
        <f t="shared" ref="P574" si="3662">IF(AM574="","",AM574)</f>
        <v/>
      </c>
      <c r="Q574" s="125"/>
      <c r="R574" s="125" t="str">
        <f t="shared" si="3653"/>
        <v/>
      </c>
      <c r="S574" s="125"/>
      <c r="T574" s="211"/>
      <c r="AA574" s="177" t="s">
        <v>690</v>
      </c>
      <c r="AD574" s="125" t="s">
        <v>683</v>
      </c>
      <c r="AE574" s="125" t="s">
        <v>683</v>
      </c>
      <c r="AF574" s="125" t="s">
        <v>683</v>
      </c>
      <c r="AG574" s="125" t="s">
        <v>683</v>
      </c>
      <c r="AH574" s="125" t="s">
        <v>683</v>
      </c>
      <c r="AI574" s="125" t="s">
        <v>683</v>
      </c>
      <c r="AJ574" s="125"/>
      <c r="AK574" s="125" t="s">
        <v>683</v>
      </c>
      <c r="AL574" s="125" t="s">
        <v>683</v>
      </c>
      <c r="AM574" s="125" t="s">
        <v>683</v>
      </c>
      <c r="AN574" s="125"/>
      <c r="AO574" s="125" t="s">
        <v>683</v>
      </c>
    </row>
    <row r="575" spans="1:41" ht="15.75" hidden="1" outlineLevel="2">
      <c r="A575" s="155">
        <v>605620</v>
      </c>
      <c r="B575" s="156">
        <f t="shared" si="3620"/>
        <v>630500690</v>
      </c>
      <c r="C575" s="173">
        <v>500690</v>
      </c>
      <c r="D575" s="140"/>
      <c r="E575" s="55" t="s">
        <v>110</v>
      </c>
      <c r="F575" s="78" t="s">
        <v>613</v>
      </c>
      <c r="G575" s="107" t="s">
        <v>587</v>
      </c>
      <c r="H575" s="50">
        <f>IFERROR(IF(G574,H574/G574*100,0),0)</f>
        <v>0</v>
      </c>
      <c r="I575" s="50">
        <f t="shared" ref="I575" si="3663">IFERROR(IF(H574,I574/H574*100,0),0)</f>
        <v>0</v>
      </c>
      <c r="J575" s="50">
        <f t="shared" ref="J575" si="3664">IFERROR(IF(I574,J574/I574*100,0),0)</f>
        <v>0</v>
      </c>
      <c r="K575" s="50">
        <f t="shared" ref="K575" si="3665">IFERROR(IF(J574,K574/J574*100,0),0)</f>
        <v>0</v>
      </c>
      <c r="L575" s="50">
        <f t="shared" ref="L575" si="3666">IFERROR(IF(K574,L574/K574*100,0),0)</f>
        <v>0</v>
      </c>
      <c r="M575" s="50">
        <f t="shared" ref="M575" si="3667">IFERROR(IF(L574,M574/L574*100,0),0)</f>
        <v>0</v>
      </c>
      <c r="N575" s="107" t="s">
        <v>587</v>
      </c>
      <c r="O575" s="50">
        <f>IFERROR(IF(N574,O574/N574*100,0),0)</f>
        <v>0</v>
      </c>
      <c r="P575" s="50">
        <f t="shared" ref="P575" si="3668">IFERROR(IF(O574,P574/O574*100,0),0)</f>
        <v>0</v>
      </c>
      <c r="Q575" s="50">
        <f t="shared" ref="Q575:S575" si="3669">IFERROR(IF(P574,Q574/P574*100,0),0)</f>
        <v>0</v>
      </c>
      <c r="R575" s="192" t="str">
        <f t="shared" si="3653"/>
        <v/>
      </c>
      <c r="S575" s="50">
        <f t="shared" si="3669"/>
        <v>0</v>
      </c>
      <c r="T575" s="215"/>
      <c r="AA575" s="177" t="s">
        <v>110</v>
      </c>
      <c r="AD575" s="107" t="s">
        <v>683</v>
      </c>
      <c r="AE575" s="50" t="s">
        <v>683</v>
      </c>
      <c r="AF575" s="50" t="s">
        <v>683</v>
      </c>
      <c r="AG575" s="50" t="s">
        <v>683</v>
      </c>
      <c r="AH575" s="50" t="s">
        <v>683</v>
      </c>
      <c r="AI575" s="50" t="s">
        <v>683</v>
      </c>
      <c r="AJ575" s="50"/>
      <c r="AK575" s="107" t="s">
        <v>683</v>
      </c>
      <c r="AL575" s="50" t="s">
        <v>683</v>
      </c>
      <c r="AM575" s="50" t="s">
        <v>683</v>
      </c>
      <c r="AN575" s="50"/>
      <c r="AO575" s="192" t="s">
        <v>683</v>
      </c>
    </row>
    <row r="576" spans="1:41" ht="15" hidden="1" customHeight="1" outlineLevel="2">
      <c r="A576" s="155">
        <v>605630</v>
      </c>
      <c r="B576" s="156">
        <f t="shared" si="3620"/>
        <v>630500700</v>
      </c>
      <c r="C576" s="173">
        <v>500700</v>
      </c>
      <c r="D576" s="140"/>
      <c r="E576" s="109" t="str">
        <f>E254</f>
        <v>Бюджетообразующее предприятие 35</v>
      </c>
      <c r="F576" s="24" t="s">
        <v>105</v>
      </c>
      <c r="G576" s="125" t="str">
        <f t="shared" ref="G576" si="3670">IF(AD576="","",AD576)</f>
        <v/>
      </c>
      <c r="H576" s="125" t="str">
        <f t="shared" ref="H576" si="3671">IF(AE576="","",AE576)</f>
        <v/>
      </c>
      <c r="I576" s="125" t="str">
        <f t="shared" ref="I576" si="3672">IF(AF576="","",AF576)</f>
        <v/>
      </c>
      <c r="J576" s="125" t="str">
        <f t="shared" ref="J576" si="3673">IF(AG576="","",AG576)</f>
        <v/>
      </c>
      <c r="K576" s="125" t="str">
        <f t="shared" ref="K576" si="3674">IF(AH576="","",AH576)</f>
        <v/>
      </c>
      <c r="L576" s="125" t="str">
        <f t="shared" ref="L576" si="3675">IF(AI576="","",AI576)</f>
        <v/>
      </c>
      <c r="M576" s="125"/>
      <c r="N576" s="125" t="str">
        <f t="shared" ref="N576" si="3676">IF(AK576="","",AK576)</f>
        <v/>
      </c>
      <c r="O576" s="125" t="str">
        <f t="shared" ref="O576" si="3677">IF(AL576="","",AL576)</f>
        <v/>
      </c>
      <c r="P576" s="125" t="str">
        <f t="shared" ref="P576" si="3678">IF(AM576="","",AM576)</f>
        <v/>
      </c>
      <c r="Q576" s="125"/>
      <c r="R576" s="125" t="str">
        <f t="shared" si="3653"/>
        <v/>
      </c>
      <c r="S576" s="125"/>
      <c r="T576" s="211"/>
      <c r="AA576" s="177" t="s">
        <v>691</v>
      </c>
      <c r="AD576" s="125" t="s">
        <v>683</v>
      </c>
      <c r="AE576" s="125" t="s">
        <v>683</v>
      </c>
      <c r="AF576" s="125" t="s">
        <v>683</v>
      </c>
      <c r="AG576" s="125" t="s">
        <v>683</v>
      </c>
      <c r="AH576" s="125" t="s">
        <v>683</v>
      </c>
      <c r="AI576" s="125" t="s">
        <v>683</v>
      </c>
      <c r="AJ576" s="125"/>
      <c r="AK576" s="125" t="s">
        <v>683</v>
      </c>
      <c r="AL576" s="125" t="s">
        <v>683</v>
      </c>
      <c r="AM576" s="125" t="s">
        <v>683</v>
      </c>
      <c r="AN576" s="125"/>
      <c r="AO576" s="125" t="s">
        <v>683</v>
      </c>
    </row>
    <row r="577" spans="1:41" ht="15.75" hidden="1" outlineLevel="2">
      <c r="A577" s="155">
        <v>605640</v>
      </c>
      <c r="B577" s="156">
        <f t="shared" si="3620"/>
        <v>630500710</v>
      </c>
      <c r="C577" s="173">
        <v>500710</v>
      </c>
      <c r="D577" s="140"/>
      <c r="E577" s="55" t="s">
        <v>110</v>
      </c>
      <c r="F577" s="78" t="s">
        <v>613</v>
      </c>
      <c r="G577" s="107" t="s">
        <v>587</v>
      </c>
      <c r="H577" s="50">
        <f>IFERROR(IF(G576,H576/G576*100,0),0)</f>
        <v>0</v>
      </c>
      <c r="I577" s="50">
        <f t="shared" ref="I577" si="3679">IFERROR(IF(H576,I576/H576*100,0),0)</f>
        <v>0</v>
      </c>
      <c r="J577" s="50">
        <f t="shared" ref="J577" si="3680">IFERROR(IF(I576,J576/I576*100,0),0)</f>
        <v>0</v>
      </c>
      <c r="K577" s="50">
        <f t="shared" ref="K577" si="3681">IFERROR(IF(J576,K576/J576*100,0),0)</f>
        <v>0</v>
      </c>
      <c r="L577" s="50">
        <f t="shared" ref="L577" si="3682">IFERROR(IF(K576,L576/K576*100,0),0)</f>
        <v>0</v>
      </c>
      <c r="M577" s="50">
        <f t="shared" ref="M577" si="3683">IFERROR(IF(L576,M576/L576*100,0),0)</f>
        <v>0</v>
      </c>
      <c r="N577" s="107" t="s">
        <v>587</v>
      </c>
      <c r="O577" s="50">
        <f>IFERROR(IF(N576,O576/N576*100,0),0)</f>
        <v>0</v>
      </c>
      <c r="P577" s="50">
        <f t="shared" ref="P577" si="3684">IFERROR(IF(O576,P576/O576*100,0),0)</f>
        <v>0</v>
      </c>
      <c r="Q577" s="50">
        <f t="shared" ref="Q577:S577" si="3685">IFERROR(IF(P576,Q576/P576*100,0),0)</f>
        <v>0</v>
      </c>
      <c r="R577" s="192" t="str">
        <f t="shared" si="3653"/>
        <v/>
      </c>
      <c r="S577" s="50">
        <f t="shared" si="3685"/>
        <v>0</v>
      </c>
      <c r="T577" s="215"/>
      <c r="AA577" s="177" t="s">
        <v>110</v>
      </c>
      <c r="AD577" s="107" t="s">
        <v>683</v>
      </c>
      <c r="AE577" s="50" t="s">
        <v>683</v>
      </c>
      <c r="AF577" s="50" t="s">
        <v>683</v>
      </c>
      <c r="AG577" s="50" t="s">
        <v>683</v>
      </c>
      <c r="AH577" s="50" t="s">
        <v>683</v>
      </c>
      <c r="AI577" s="50" t="s">
        <v>683</v>
      </c>
      <c r="AJ577" s="50"/>
      <c r="AK577" s="107" t="s">
        <v>683</v>
      </c>
      <c r="AL577" s="50" t="s">
        <v>683</v>
      </c>
      <c r="AM577" s="50" t="s">
        <v>683</v>
      </c>
      <c r="AN577" s="50"/>
      <c r="AO577" s="192" t="s">
        <v>683</v>
      </c>
    </row>
    <row r="578" spans="1:41" ht="15" hidden="1" customHeight="1" outlineLevel="2">
      <c r="A578" s="155">
        <v>605650</v>
      </c>
      <c r="B578" s="156">
        <f t="shared" si="3620"/>
        <v>630500720</v>
      </c>
      <c r="C578" s="173">
        <v>500720</v>
      </c>
      <c r="D578" s="140"/>
      <c r="E578" s="109" t="str">
        <f>E256</f>
        <v>Бюджетообразующее предприятие 36</v>
      </c>
      <c r="F578" s="24" t="s">
        <v>105</v>
      </c>
      <c r="G578" s="125" t="str">
        <f t="shared" ref="G578" si="3686">IF(AD578="","",AD578)</f>
        <v/>
      </c>
      <c r="H578" s="125" t="str">
        <f t="shared" ref="H578" si="3687">IF(AE578="","",AE578)</f>
        <v/>
      </c>
      <c r="I578" s="125" t="str">
        <f t="shared" ref="I578" si="3688">IF(AF578="","",AF578)</f>
        <v/>
      </c>
      <c r="J578" s="125" t="str">
        <f t="shared" ref="J578" si="3689">IF(AG578="","",AG578)</f>
        <v/>
      </c>
      <c r="K578" s="125" t="str">
        <f t="shared" ref="K578" si="3690">IF(AH578="","",AH578)</f>
        <v/>
      </c>
      <c r="L578" s="125" t="str">
        <f t="shared" ref="L578" si="3691">IF(AI578="","",AI578)</f>
        <v/>
      </c>
      <c r="M578" s="125"/>
      <c r="N578" s="125" t="str">
        <f t="shared" ref="N578" si="3692">IF(AK578="","",AK578)</f>
        <v/>
      </c>
      <c r="O578" s="125" t="str">
        <f t="shared" ref="O578" si="3693">IF(AL578="","",AL578)</f>
        <v/>
      </c>
      <c r="P578" s="125" t="str">
        <f t="shared" ref="P578" si="3694">IF(AM578="","",AM578)</f>
        <v/>
      </c>
      <c r="Q578" s="125"/>
      <c r="R578" s="125" t="str">
        <f t="shared" si="3653"/>
        <v/>
      </c>
      <c r="S578" s="125"/>
      <c r="T578" s="211"/>
      <c r="AA578" s="177" t="s">
        <v>692</v>
      </c>
      <c r="AD578" s="125" t="s">
        <v>683</v>
      </c>
      <c r="AE578" s="125" t="s">
        <v>683</v>
      </c>
      <c r="AF578" s="125" t="s">
        <v>683</v>
      </c>
      <c r="AG578" s="125" t="s">
        <v>683</v>
      </c>
      <c r="AH578" s="125" t="s">
        <v>683</v>
      </c>
      <c r="AI578" s="125" t="s">
        <v>683</v>
      </c>
      <c r="AJ578" s="125"/>
      <c r="AK578" s="125" t="s">
        <v>683</v>
      </c>
      <c r="AL578" s="125" t="s">
        <v>683</v>
      </c>
      <c r="AM578" s="125" t="s">
        <v>683</v>
      </c>
      <c r="AN578" s="125"/>
      <c r="AO578" s="125" t="s">
        <v>683</v>
      </c>
    </row>
    <row r="579" spans="1:41" ht="15.75" hidden="1" outlineLevel="2">
      <c r="A579" s="155">
        <v>605660</v>
      </c>
      <c r="B579" s="156">
        <f t="shared" si="3620"/>
        <v>630500730</v>
      </c>
      <c r="C579" s="173">
        <v>500730</v>
      </c>
      <c r="D579" s="140"/>
      <c r="E579" s="55" t="s">
        <v>110</v>
      </c>
      <c r="F579" s="78" t="s">
        <v>613</v>
      </c>
      <c r="G579" s="107" t="s">
        <v>587</v>
      </c>
      <c r="H579" s="50">
        <f>IFERROR(IF(G578,H578/G578*100,0),0)</f>
        <v>0</v>
      </c>
      <c r="I579" s="50">
        <f t="shared" ref="I579" si="3695">IFERROR(IF(H578,I578/H578*100,0),0)</f>
        <v>0</v>
      </c>
      <c r="J579" s="50">
        <f t="shared" ref="J579" si="3696">IFERROR(IF(I578,J578/I578*100,0),0)</f>
        <v>0</v>
      </c>
      <c r="K579" s="50">
        <f t="shared" ref="K579" si="3697">IFERROR(IF(J578,K578/J578*100,0),0)</f>
        <v>0</v>
      </c>
      <c r="L579" s="50">
        <f t="shared" ref="L579" si="3698">IFERROR(IF(K578,L578/K578*100,0),0)</f>
        <v>0</v>
      </c>
      <c r="M579" s="50">
        <f t="shared" ref="M579" si="3699">IFERROR(IF(L578,M578/L578*100,0),0)</f>
        <v>0</v>
      </c>
      <c r="N579" s="107" t="s">
        <v>587</v>
      </c>
      <c r="O579" s="50">
        <f>IFERROR(IF(N578,O578/N578*100,0),0)</f>
        <v>0</v>
      </c>
      <c r="P579" s="50">
        <f t="shared" ref="P579" si="3700">IFERROR(IF(O578,P578/O578*100,0),0)</f>
        <v>0</v>
      </c>
      <c r="Q579" s="50">
        <f t="shared" ref="Q579:S579" si="3701">IFERROR(IF(P578,Q578/P578*100,0),0)</f>
        <v>0</v>
      </c>
      <c r="R579" s="192" t="str">
        <f t="shared" si="3653"/>
        <v/>
      </c>
      <c r="S579" s="50">
        <f t="shared" si="3701"/>
        <v>0</v>
      </c>
      <c r="T579" s="215"/>
      <c r="AA579" s="177" t="s">
        <v>110</v>
      </c>
      <c r="AD579" s="107" t="s">
        <v>683</v>
      </c>
      <c r="AE579" s="50" t="s">
        <v>683</v>
      </c>
      <c r="AF579" s="50" t="s">
        <v>683</v>
      </c>
      <c r="AG579" s="50" t="s">
        <v>683</v>
      </c>
      <c r="AH579" s="50" t="s">
        <v>683</v>
      </c>
      <c r="AI579" s="50" t="s">
        <v>683</v>
      </c>
      <c r="AJ579" s="50"/>
      <c r="AK579" s="107" t="s">
        <v>683</v>
      </c>
      <c r="AL579" s="50" t="s">
        <v>683</v>
      </c>
      <c r="AM579" s="50" t="s">
        <v>683</v>
      </c>
      <c r="AN579" s="50"/>
      <c r="AO579" s="192" t="s">
        <v>683</v>
      </c>
    </row>
    <row r="580" spans="1:41" ht="15" hidden="1" customHeight="1" outlineLevel="2">
      <c r="A580" s="155">
        <v>605670</v>
      </c>
      <c r="B580" s="156">
        <f t="shared" si="3620"/>
        <v>630500740</v>
      </c>
      <c r="C580" s="173">
        <v>500740</v>
      </c>
      <c r="D580" s="140"/>
      <c r="E580" s="109" t="str">
        <f>E258</f>
        <v>Бюджетообразующее предприятие 37</v>
      </c>
      <c r="F580" s="24" t="s">
        <v>105</v>
      </c>
      <c r="G580" s="125" t="str">
        <f t="shared" ref="G580" si="3702">IF(AD580="","",AD580)</f>
        <v/>
      </c>
      <c r="H580" s="125" t="str">
        <f t="shared" ref="H580" si="3703">IF(AE580="","",AE580)</f>
        <v/>
      </c>
      <c r="I580" s="125" t="str">
        <f t="shared" ref="I580" si="3704">IF(AF580="","",AF580)</f>
        <v/>
      </c>
      <c r="J580" s="125" t="str">
        <f t="shared" ref="J580" si="3705">IF(AG580="","",AG580)</f>
        <v/>
      </c>
      <c r="K580" s="125" t="str">
        <f t="shared" ref="K580" si="3706">IF(AH580="","",AH580)</f>
        <v/>
      </c>
      <c r="L580" s="125" t="str">
        <f t="shared" ref="L580" si="3707">IF(AI580="","",AI580)</f>
        <v/>
      </c>
      <c r="M580" s="125"/>
      <c r="N580" s="125" t="str">
        <f t="shared" ref="N580" si="3708">IF(AK580="","",AK580)</f>
        <v/>
      </c>
      <c r="O580" s="125" t="str">
        <f t="shared" ref="O580" si="3709">IF(AL580="","",AL580)</f>
        <v/>
      </c>
      <c r="P580" s="125" t="str">
        <f t="shared" ref="P580" si="3710">IF(AM580="","",AM580)</f>
        <v/>
      </c>
      <c r="Q580" s="125"/>
      <c r="R580" s="125" t="str">
        <f t="shared" si="3653"/>
        <v/>
      </c>
      <c r="S580" s="125"/>
      <c r="T580" s="211"/>
      <c r="AA580" s="177" t="s">
        <v>693</v>
      </c>
      <c r="AD580" s="125" t="s">
        <v>683</v>
      </c>
      <c r="AE580" s="125" t="s">
        <v>683</v>
      </c>
      <c r="AF580" s="125" t="s">
        <v>683</v>
      </c>
      <c r="AG580" s="125" t="s">
        <v>683</v>
      </c>
      <c r="AH580" s="125" t="s">
        <v>683</v>
      </c>
      <c r="AI580" s="125" t="s">
        <v>683</v>
      </c>
      <c r="AJ580" s="125"/>
      <c r="AK580" s="125" t="s">
        <v>683</v>
      </c>
      <c r="AL580" s="125" t="s">
        <v>683</v>
      </c>
      <c r="AM580" s="125" t="s">
        <v>683</v>
      </c>
      <c r="AN580" s="125"/>
      <c r="AO580" s="125" t="s">
        <v>683</v>
      </c>
    </row>
    <row r="581" spans="1:41" ht="15.75" hidden="1" outlineLevel="2">
      <c r="A581" s="155">
        <v>605680</v>
      </c>
      <c r="B581" s="156">
        <f t="shared" si="3620"/>
        <v>630500750</v>
      </c>
      <c r="C581" s="173">
        <v>500750</v>
      </c>
      <c r="D581" s="140"/>
      <c r="E581" s="55" t="s">
        <v>110</v>
      </c>
      <c r="F581" s="78" t="s">
        <v>613</v>
      </c>
      <c r="G581" s="107" t="s">
        <v>587</v>
      </c>
      <c r="H581" s="50">
        <f>IFERROR(IF(G580,H580/G580*100,0),0)</f>
        <v>0</v>
      </c>
      <c r="I581" s="50">
        <f t="shared" ref="I581" si="3711">IFERROR(IF(H580,I580/H580*100,0),0)</f>
        <v>0</v>
      </c>
      <c r="J581" s="50">
        <f t="shared" ref="J581" si="3712">IFERROR(IF(I580,J580/I580*100,0),0)</f>
        <v>0</v>
      </c>
      <c r="K581" s="50">
        <f t="shared" ref="K581" si="3713">IFERROR(IF(J580,K580/J580*100,0),0)</f>
        <v>0</v>
      </c>
      <c r="L581" s="50">
        <f t="shared" ref="L581" si="3714">IFERROR(IF(K580,L580/K580*100,0),0)</f>
        <v>0</v>
      </c>
      <c r="M581" s="50">
        <f t="shared" ref="M581" si="3715">IFERROR(IF(L580,M580/L580*100,0),0)</f>
        <v>0</v>
      </c>
      <c r="N581" s="107" t="s">
        <v>587</v>
      </c>
      <c r="O581" s="50">
        <f>IFERROR(IF(N580,O580/N580*100,0),0)</f>
        <v>0</v>
      </c>
      <c r="P581" s="50">
        <f t="shared" ref="P581" si="3716">IFERROR(IF(O580,P580/O580*100,0),0)</f>
        <v>0</v>
      </c>
      <c r="Q581" s="50">
        <f t="shared" ref="Q581:S581" si="3717">IFERROR(IF(P580,Q580/P580*100,0),0)</f>
        <v>0</v>
      </c>
      <c r="R581" s="192" t="str">
        <f t="shared" si="3653"/>
        <v/>
      </c>
      <c r="S581" s="50">
        <f t="shared" si="3717"/>
        <v>0</v>
      </c>
      <c r="T581" s="215"/>
      <c r="AA581" s="177" t="s">
        <v>110</v>
      </c>
      <c r="AD581" s="107" t="s">
        <v>683</v>
      </c>
      <c r="AE581" s="50" t="s">
        <v>683</v>
      </c>
      <c r="AF581" s="50" t="s">
        <v>683</v>
      </c>
      <c r="AG581" s="50" t="s">
        <v>683</v>
      </c>
      <c r="AH581" s="50" t="s">
        <v>683</v>
      </c>
      <c r="AI581" s="50" t="s">
        <v>683</v>
      </c>
      <c r="AJ581" s="50"/>
      <c r="AK581" s="107" t="s">
        <v>683</v>
      </c>
      <c r="AL581" s="50" t="s">
        <v>683</v>
      </c>
      <c r="AM581" s="50" t="s">
        <v>683</v>
      </c>
      <c r="AN581" s="50"/>
      <c r="AO581" s="192" t="s">
        <v>683</v>
      </c>
    </row>
    <row r="582" spans="1:41" ht="15.75" hidden="1" outlineLevel="2">
      <c r="A582" s="155">
        <v>605690</v>
      </c>
      <c r="B582" s="156">
        <f t="shared" si="3620"/>
        <v>630500760</v>
      </c>
      <c r="C582" s="173">
        <v>500760</v>
      </c>
      <c r="D582" s="140"/>
      <c r="E582" s="109" t="str">
        <f>E260</f>
        <v>Бюджетообразующее предприятие 38</v>
      </c>
      <c r="F582" s="24" t="s">
        <v>105</v>
      </c>
      <c r="G582" s="125" t="str">
        <f t="shared" ref="G582" si="3718">IF(AD582="","",AD582)</f>
        <v/>
      </c>
      <c r="H582" s="125" t="str">
        <f t="shared" ref="H582" si="3719">IF(AE582="","",AE582)</f>
        <v/>
      </c>
      <c r="I582" s="125" t="str">
        <f t="shared" ref="I582" si="3720">IF(AF582="","",AF582)</f>
        <v/>
      </c>
      <c r="J582" s="125" t="str">
        <f t="shared" ref="J582" si="3721">IF(AG582="","",AG582)</f>
        <v/>
      </c>
      <c r="K582" s="125" t="str">
        <f t="shared" ref="K582" si="3722">IF(AH582="","",AH582)</f>
        <v/>
      </c>
      <c r="L582" s="125" t="str">
        <f t="shared" ref="L582" si="3723">IF(AI582="","",AI582)</f>
        <v/>
      </c>
      <c r="M582" s="125"/>
      <c r="N582" s="125" t="str">
        <f t="shared" ref="N582" si="3724">IF(AK582="","",AK582)</f>
        <v/>
      </c>
      <c r="O582" s="125" t="str">
        <f t="shared" ref="O582" si="3725">IF(AL582="","",AL582)</f>
        <v/>
      </c>
      <c r="P582" s="125" t="str">
        <f t="shared" ref="P582" si="3726">IF(AM582="","",AM582)</f>
        <v/>
      </c>
      <c r="Q582" s="125"/>
      <c r="R582" s="125" t="str">
        <f t="shared" si="3653"/>
        <v/>
      </c>
      <c r="S582" s="125"/>
      <c r="T582" s="211"/>
      <c r="AA582" s="177" t="s">
        <v>694</v>
      </c>
      <c r="AD582" s="125" t="s">
        <v>683</v>
      </c>
      <c r="AE582" s="125" t="s">
        <v>683</v>
      </c>
      <c r="AF582" s="125" t="s">
        <v>683</v>
      </c>
      <c r="AG582" s="125" t="s">
        <v>683</v>
      </c>
      <c r="AH582" s="125" t="s">
        <v>683</v>
      </c>
      <c r="AI582" s="125" t="s">
        <v>683</v>
      </c>
      <c r="AJ582" s="125"/>
      <c r="AK582" s="125" t="s">
        <v>683</v>
      </c>
      <c r="AL582" s="125" t="s">
        <v>683</v>
      </c>
      <c r="AM582" s="125" t="s">
        <v>683</v>
      </c>
      <c r="AN582" s="125"/>
      <c r="AO582" s="125" t="s">
        <v>683</v>
      </c>
    </row>
    <row r="583" spans="1:41" ht="15.75" hidden="1" outlineLevel="2">
      <c r="A583" s="155">
        <v>605700</v>
      </c>
      <c r="B583" s="156">
        <f t="shared" si="3620"/>
        <v>630500770</v>
      </c>
      <c r="C583" s="173">
        <v>500770</v>
      </c>
      <c r="D583" s="140"/>
      <c r="E583" s="55" t="s">
        <v>110</v>
      </c>
      <c r="F583" s="78" t="s">
        <v>613</v>
      </c>
      <c r="G583" s="107" t="s">
        <v>587</v>
      </c>
      <c r="H583" s="50">
        <f>IFERROR(IF(G582,H582/G582*100,0),0)</f>
        <v>0</v>
      </c>
      <c r="I583" s="50">
        <f t="shared" ref="I583" si="3727">IFERROR(IF(H582,I582/H582*100,0),0)</f>
        <v>0</v>
      </c>
      <c r="J583" s="50">
        <f t="shared" ref="J583" si="3728">IFERROR(IF(I582,J582/I582*100,0),0)</f>
        <v>0</v>
      </c>
      <c r="K583" s="50">
        <f t="shared" ref="K583" si="3729">IFERROR(IF(J582,K582/J582*100,0),0)</f>
        <v>0</v>
      </c>
      <c r="L583" s="50">
        <f t="shared" ref="L583" si="3730">IFERROR(IF(K582,L582/K582*100,0),0)</f>
        <v>0</v>
      </c>
      <c r="M583" s="50">
        <f t="shared" ref="M583" si="3731">IFERROR(IF(L582,M582/L582*100,0),0)</f>
        <v>0</v>
      </c>
      <c r="N583" s="107" t="s">
        <v>587</v>
      </c>
      <c r="O583" s="50">
        <f>IFERROR(IF(N582,O582/N582*100,0),0)</f>
        <v>0</v>
      </c>
      <c r="P583" s="50">
        <f t="shared" ref="P583" si="3732">IFERROR(IF(O582,P582/O582*100,0),0)</f>
        <v>0</v>
      </c>
      <c r="Q583" s="50">
        <f t="shared" ref="Q583:S583" si="3733">IFERROR(IF(P582,Q582/P582*100,0),0)</f>
        <v>0</v>
      </c>
      <c r="R583" s="192" t="str">
        <f t="shared" si="3653"/>
        <v/>
      </c>
      <c r="S583" s="50">
        <f t="shared" si="3733"/>
        <v>0</v>
      </c>
      <c r="T583" s="215"/>
      <c r="AA583" s="177" t="s">
        <v>110</v>
      </c>
      <c r="AD583" s="107" t="s">
        <v>683</v>
      </c>
      <c r="AE583" s="50" t="s">
        <v>683</v>
      </c>
      <c r="AF583" s="50" t="s">
        <v>683</v>
      </c>
      <c r="AG583" s="50" t="s">
        <v>683</v>
      </c>
      <c r="AH583" s="50" t="s">
        <v>683</v>
      </c>
      <c r="AI583" s="50" t="s">
        <v>683</v>
      </c>
      <c r="AJ583" s="50"/>
      <c r="AK583" s="107" t="s">
        <v>683</v>
      </c>
      <c r="AL583" s="50" t="s">
        <v>683</v>
      </c>
      <c r="AM583" s="50" t="s">
        <v>683</v>
      </c>
      <c r="AN583" s="50"/>
      <c r="AO583" s="192" t="s">
        <v>683</v>
      </c>
    </row>
    <row r="584" spans="1:41" ht="15.75" hidden="1" outlineLevel="2">
      <c r="A584" s="155">
        <v>605710</v>
      </c>
      <c r="B584" s="156">
        <f t="shared" si="3620"/>
        <v>630500780</v>
      </c>
      <c r="C584" s="173">
        <v>500780</v>
      </c>
      <c r="D584" s="140"/>
      <c r="E584" s="109" t="str">
        <f>E262</f>
        <v>Бюджетообразующее предприятие 39</v>
      </c>
      <c r="F584" s="24" t="s">
        <v>105</v>
      </c>
      <c r="G584" s="125" t="str">
        <f t="shared" ref="G584" si="3734">IF(AD584="","",AD584)</f>
        <v/>
      </c>
      <c r="H584" s="125" t="str">
        <f t="shared" ref="H584" si="3735">IF(AE584="","",AE584)</f>
        <v/>
      </c>
      <c r="I584" s="125" t="str">
        <f t="shared" ref="I584" si="3736">IF(AF584="","",AF584)</f>
        <v/>
      </c>
      <c r="J584" s="125" t="str">
        <f t="shared" ref="J584" si="3737">IF(AG584="","",AG584)</f>
        <v/>
      </c>
      <c r="K584" s="125" t="str">
        <f t="shared" ref="K584" si="3738">IF(AH584="","",AH584)</f>
        <v/>
      </c>
      <c r="L584" s="125" t="str">
        <f t="shared" ref="L584" si="3739">IF(AI584="","",AI584)</f>
        <v/>
      </c>
      <c r="M584" s="125"/>
      <c r="N584" s="125" t="str">
        <f t="shared" ref="N584" si="3740">IF(AK584="","",AK584)</f>
        <v/>
      </c>
      <c r="O584" s="125" t="str">
        <f t="shared" ref="O584" si="3741">IF(AL584="","",AL584)</f>
        <v/>
      </c>
      <c r="P584" s="125" t="str">
        <f t="shared" ref="P584" si="3742">IF(AM584="","",AM584)</f>
        <v/>
      </c>
      <c r="Q584" s="125"/>
      <c r="R584" s="125" t="str">
        <f t="shared" si="3653"/>
        <v/>
      </c>
      <c r="S584" s="125"/>
      <c r="T584" s="211"/>
      <c r="AA584" s="177" t="s">
        <v>695</v>
      </c>
      <c r="AD584" s="125" t="s">
        <v>683</v>
      </c>
      <c r="AE584" s="125" t="s">
        <v>683</v>
      </c>
      <c r="AF584" s="125" t="s">
        <v>683</v>
      </c>
      <c r="AG584" s="125" t="s">
        <v>683</v>
      </c>
      <c r="AH584" s="125" t="s">
        <v>683</v>
      </c>
      <c r="AI584" s="125" t="s">
        <v>683</v>
      </c>
      <c r="AJ584" s="125"/>
      <c r="AK584" s="125" t="s">
        <v>683</v>
      </c>
      <c r="AL584" s="125" t="s">
        <v>683</v>
      </c>
      <c r="AM584" s="125" t="s">
        <v>683</v>
      </c>
      <c r="AN584" s="125"/>
      <c r="AO584" s="125" t="s">
        <v>683</v>
      </c>
    </row>
    <row r="585" spans="1:41" ht="15.75" hidden="1" outlineLevel="2">
      <c r="A585" s="155">
        <v>605720</v>
      </c>
      <c r="B585" s="156">
        <f t="shared" si="3620"/>
        <v>630500790</v>
      </c>
      <c r="C585" s="173">
        <v>500790</v>
      </c>
      <c r="D585" s="140"/>
      <c r="E585" s="55" t="s">
        <v>110</v>
      </c>
      <c r="F585" s="78" t="s">
        <v>613</v>
      </c>
      <c r="G585" s="107" t="s">
        <v>587</v>
      </c>
      <c r="H585" s="50">
        <f>IFERROR(IF(G584,H584/G584*100,0),0)</f>
        <v>0</v>
      </c>
      <c r="I585" s="50">
        <f t="shared" ref="I585" si="3743">IFERROR(IF(H584,I584/H584*100,0),0)</f>
        <v>0</v>
      </c>
      <c r="J585" s="50">
        <f t="shared" ref="J585" si="3744">IFERROR(IF(I584,J584/I584*100,0),0)</f>
        <v>0</v>
      </c>
      <c r="K585" s="50">
        <f t="shared" ref="K585" si="3745">IFERROR(IF(J584,K584/J584*100,0),0)</f>
        <v>0</v>
      </c>
      <c r="L585" s="50">
        <f t="shared" ref="L585" si="3746">IFERROR(IF(K584,L584/K584*100,0),0)</f>
        <v>0</v>
      </c>
      <c r="M585" s="50">
        <f t="shared" ref="M585" si="3747">IFERROR(IF(L584,M584/L584*100,0),0)</f>
        <v>0</v>
      </c>
      <c r="N585" s="107" t="s">
        <v>587</v>
      </c>
      <c r="O585" s="50">
        <f>IFERROR(IF(N584,O584/N584*100,0),0)</f>
        <v>0</v>
      </c>
      <c r="P585" s="50">
        <f t="shared" ref="P585" si="3748">IFERROR(IF(O584,P584/O584*100,0),0)</f>
        <v>0</v>
      </c>
      <c r="Q585" s="50">
        <f t="shared" ref="Q585:S585" si="3749">IFERROR(IF(P584,Q584/P584*100,0),0)</f>
        <v>0</v>
      </c>
      <c r="R585" s="192" t="str">
        <f t="shared" si="3653"/>
        <v/>
      </c>
      <c r="S585" s="50">
        <f t="shared" si="3749"/>
        <v>0</v>
      </c>
      <c r="T585" s="215"/>
      <c r="AA585" s="177" t="s">
        <v>110</v>
      </c>
      <c r="AD585" s="107" t="s">
        <v>683</v>
      </c>
      <c r="AE585" s="50" t="s">
        <v>683</v>
      </c>
      <c r="AF585" s="50" t="s">
        <v>683</v>
      </c>
      <c r="AG585" s="50" t="s">
        <v>683</v>
      </c>
      <c r="AH585" s="50" t="s">
        <v>683</v>
      </c>
      <c r="AI585" s="50" t="s">
        <v>683</v>
      </c>
      <c r="AJ585" s="50"/>
      <c r="AK585" s="107" t="s">
        <v>683</v>
      </c>
      <c r="AL585" s="50" t="s">
        <v>683</v>
      </c>
      <c r="AM585" s="50" t="s">
        <v>683</v>
      </c>
      <c r="AN585" s="50"/>
      <c r="AO585" s="192" t="s">
        <v>683</v>
      </c>
    </row>
    <row r="586" spans="1:41" ht="15" hidden="1" customHeight="1" outlineLevel="2">
      <c r="A586" s="155">
        <v>605730</v>
      </c>
      <c r="B586" s="156">
        <f t="shared" si="3620"/>
        <v>630500800</v>
      </c>
      <c r="C586" s="173">
        <v>500800</v>
      </c>
      <c r="D586" s="140"/>
      <c r="E586" s="109" t="str">
        <f>E264</f>
        <v>Бюджетообразующее предприятие 40</v>
      </c>
      <c r="F586" s="24" t="s">
        <v>105</v>
      </c>
      <c r="G586" s="125" t="str">
        <f t="shared" ref="G586" si="3750">IF(AD586="","",AD586)</f>
        <v/>
      </c>
      <c r="H586" s="125" t="str">
        <f t="shared" ref="H586" si="3751">IF(AE586="","",AE586)</f>
        <v/>
      </c>
      <c r="I586" s="125" t="str">
        <f t="shared" ref="I586" si="3752">IF(AF586="","",AF586)</f>
        <v/>
      </c>
      <c r="J586" s="125" t="str">
        <f t="shared" ref="J586" si="3753">IF(AG586="","",AG586)</f>
        <v/>
      </c>
      <c r="K586" s="125" t="str">
        <f t="shared" ref="K586" si="3754">IF(AH586="","",AH586)</f>
        <v/>
      </c>
      <c r="L586" s="125" t="str">
        <f t="shared" ref="L586" si="3755">IF(AI586="","",AI586)</f>
        <v/>
      </c>
      <c r="M586" s="125"/>
      <c r="N586" s="125" t="str">
        <f t="shared" ref="N586" si="3756">IF(AK586="","",AK586)</f>
        <v/>
      </c>
      <c r="O586" s="125" t="str">
        <f t="shared" ref="O586" si="3757">IF(AL586="","",AL586)</f>
        <v/>
      </c>
      <c r="P586" s="125" t="str">
        <f t="shared" ref="P586" si="3758">IF(AM586="","",AM586)</f>
        <v/>
      </c>
      <c r="Q586" s="125"/>
      <c r="R586" s="125" t="str">
        <f t="shared" si="3653"/>
        <v/>
      </c>
      <c r="S586" s="125"/>
      <c r="T586" s="211"/>
      <c r="AA586" s="177" t="s">
        <v>696</v>
      </c>
      <c r="AD586" s="125" t="s">
        <v>683</v>
      </c>
      <c r="AE586" s="125" t="s">
        <v>683</v>
      </c>
      <c r="AF586" s="125" t="s">
        <v>683</v>
      </c>
      <c r="AG586" s="125" t="s">
        <v>683</v>
      </c>
      <c r="AH586" s="125" t="s">
        <v>683</v>
      </c>
      <c r="AI586" s="125" t="s">
        <v>683</v>
      </c>
      <c r="AJ586" s="125"/>
      <c r="AK586" s="125" t="s">
        <v>683</v>
      </c>
      <c r="AL586" s="125" t="s">
        <v>683</v>
      </c>
      <c r="AM586" s="125" t="s">
        <v>683</v>
      </c>
      <c r="AN586" s="125"/>
      <c r="AO586" s="125" t="s">
        <v>683</v>
      </c>
    </row>
    <row r="587" spans="1:41" ht="15.75" hidden="1" outlineLevel="2">
      <c r="A587" s="155">
        <v>605740</v>
      </c>
      <c r="B587" s="156">
        <f t="shared" si="3620"/>
        <v>630500810</v>
      </c>
      <c r="C587" s="173">
        <v>500810</v>
      </c>
      <c r="D587" s="140"/>
      <c r="E587" s="55" t="s">
        <v>110</v>
      </c>
      <c r="F587" s="78" t="s">
        <v>613</v>
      </c>
      <c r="G587" s="107" t="s">
        <v>587</v>
      </c>
      <c r="H587" s="50">
        <f>IFERROR(IF(G586,H586/G586*100,0),0)</f>
        <v>0</v>
      </c>
      <c r="I587" s="50">
        <f t="shared" ref="I587" si="3759">IFERROR(IF(H586,I586/H586*100,0),0)</f>
        <v>0</v>
      </c>
      <c r="J587" s="50">
        <f t="shared" ref="J587" si="3760">IFERROR(IF(I586,J586/I586*100,0),0)</f>
        <v>0</v>
      </c>
      <c r="K587" s="50">
        <f t="shared" ref="K587" si="3761">IFERROR(IF(J586,K586/J586*100,0),0)</f>
        <v>0</v>
      </c>
      <c r="L587" s="50">
        <f t="shared" ref="L587" si="3762">IFERROR(IF(K586,L586/K586*100,0),0)</f>
        <v>0</v>
      </c>
      <c r="M587" s="50">
        <f t="shared" ref="M587" si="3763">IFERROR(IF(L586,M586/L586*100,0),0)</f>
        <v>0</v>
      </c>
      <c r="N587" s="107" t="s">
        <v>587</v>
      </c>
      <c r="O587" s="50">
        <f>IFERROR(IF(N586,O586/N586*100,0),0)</f>
        <v>0</v>
      </c>
      <c r="P587" s="50">
        <f t="shared" ref="P587" si="3764">IFERROR(IF(O586,P586/O586*100,0),0)</f>
        <v>0</v>
      </c>
      <c r="Q587" s="50">
        <f t="shared" ref="Q587:S587" si="3765">IFERROR(IF(P586,Q586/P586*100,0),0)</f>
        <v>0</v>
      </c>
      <c r="R587" s="192" t="str">
        <f t="shared" si="3653"/>
        <v/>
      </c>
      <c r="S587" s="50">
        <f t="shared" si="3765"/>
        <v>0</v>
      </c>
      <c r="T587" s="215"/>
      <c r="AA587" s="177" t="s">
        <v>110</v>
      </c>
      <c r="AD587" s="107" t="s">
        <v>683</v>
      </c>
      <c r="AE587" s="50" t="s">
        <v>683</v>
      </c>
      <c r="AF587" s="50" t="s">
        <v>683</v>
      </c>
      <c r="AG587" s="50" t="s">
        <v>683</v>
      </c>
      <c r="AH587" s="50" t="s">
        <v>683</v>
      </c>
      <c r="AI587" s="50" t="s">
        <v>683</v>
      </c>
      <c r="AJ587" s="50"/>
      <c r="AK587" s="107" t="s">
        <v>683</v>
      </c>
      <c r="AL587" s="50" t="s">
        <v>683</v>
      </c>
      <c r="AM587" s="50" t="s">
        <v>683</v>
      </c>
      <c r="AN587" s="50"/>
      <c r="AO587" s="192" t="s">
        <v>683</v>
      </c>
    </row>
    <row r="588" spans="1:41" ht="15" hidden="1" customHeight="1" outlineLevel="2">
      <c r="A588" s="155">
        <v>605750</v>
      </c>
      <c r="B588" s="156">
        <f t="shared" si="3620"/>
        <v>630500820</v>
      </c>
      <c r="C588" s="173">
        <v>500820</v>
      </c>
      <c r="D588" s="140"/>
      <c r="E588" s="109" t="str">
        <f>E266</f>
        <v>Бюджетообразующее предприятие 41</v>
      </c>
      <c r="F588" s="24" t="s">
        <v>105</v>
      </c>
      <c r="G588" s="125" t="str">
        <f t="shared" ref="G588" si="3766">IF(AD588="","",AD588)</f>
        <v/>
      </c>
      <c r="H588" s="125" t="str">
        <f t="shared" ref="H588" si="3767">IF(AE588="","",AE588)</f>
        <v/>
      </c>
      <c r="I588" s="125" t="str">
        <f t="shared" ref="I588" si="3768">IF(AF588="","",AF588)</f>
        <v/>
      </c>
      <c r="J588" s="125" t="str">
        <f t="shared" ref="J588" si="3769">IF(AG588="","",AG588)</f>
        <v/>
      </c>
      <c r="K588" s="125" t="str">
        <f t="shared" ref="K588" si="3770">IF(AH588="","",AH588)</f>
        <v/>
      </c>
      <c r="L588" s="125" t="str">
        <f t="shared" ref="L588" si="3771">IF(AI588="","",AI588)</f>
        <v/>
      </c>
      <c r="M588" s="125"/>
      <c r="N588" s="125" t="str">
        <f t="shared" ref="N588" si="3772">IF(AK588="","",AK588)</f>
        <v/>
      </c>
      <c r="O588" s="125" t="str">
        <f t="shared" ref="O588" si="3773">IF(AL588="","",AL588)</f>
        <v/>
      </c>
      <c r="P588" s="125" t="str">
        <f t="shared" ref="P588" si="3774">IF(AM588="","",AM588)</f>
        <v/>
      </c>
      <c r="Q588" s="125"/>
      <c r="R588" s="125" t="str">
        <f t="shared" si="3653"/>
        <v/>
      </c>
      <c r="S588" s="125"/>
      <c r="T588" s="211"/>
      <c r="AA588" s="177" t="s">
        <v>697</v>
      </c>
      <c r="AD588" s="125" t="s">
        <v>683</v>
      </c>
      <c r="AE588" s="125" t="s">
        <v>683</v>
      </c>
      <c r="AF588" s="125" t="s">
        <v>683</v>
      </c>
      <c r="AG588" s="125" t="s">
        <v>683</v>
      </c>
      <c r="AH588" s="125" t="s">
        <v>683</v>
      </c>
      <c r="AI588" s="125" t="s">
        <v>683</v>
      </c>
      <c r="AJ588" s="125"/>
      <c r="AK588" s="125" t="s">
        <v>683</v>
      </c>
      <c r="AL588" s="125" t="s">
        <v>683</v>
      </c>
      <c r="AM588" s="125" t="s">
        <v>683</v>
      </c>
      <c r="AN588" s="125"/>
      <c r="AO588" s="125" t="s">
        <v>683</v>
      </c>
    </row>
    <row r="589" spans="1:41" ht="15.75" hidden="1" outlineLevel="2">
      <c r="A589" s="155">
        <v>605760</v>
      </c>
      <c r="B589" s="156">
        <f t="shared" si="3620"/>
        <v>630500830</v>
      </c>
      <c r="C589" s="173">
        <v>500830</v>
      </c>
      <c r="D589" s="140"/>
      <c r="E589" s="55" t="s">
        <v>110</v>
      </c>
      <c r="F589" s="78" t="s">
        <v>613</v>
      </c>
      <c r="G589" s="107" t="s">
        <v>587</v>
      </c>
      <c r="H589" s="50">
        <f>IFERROR(IF(G588,H588/G588*100,0),0)</f>
        <v>0</v>
      </c>
      <c r="I589" s="50">
        <f t="shared" ref="I589" si="3775">IFERROR(IF(H588,I588/H588*100,0),0)</f>
        <v>0</v>
      </c>
      <c r="J589" s="50">
        <f t="shared" ref="J589" si="3776">IFERROR(IF(I588,J588/I588*100,0),0)</f>
        <v>0</v>
      </c>
      <c r="K589" s="50">
        <f t="shared" ref="K589" si="3777">IFERROR(IF(J588,K588/J588*100,0),0)</f>
        <v>0</v>
      </c>
      <c r="L589" s="50">
        <f t="shared" ref="L589" si="3778">IFERROR(IF(K588,L588/K588*100,0),0)</f>
        <v>0</v>
      </c>
      <c r="M589" s="50">
        <f t="shared" ref="M589" si="3779">IFERROR(IF(L588,M588/L588*100,0),0)</f>
        <v>0</v>
      </c>
      <c r="N589" s="107" t="s">
        <v>587</v>
      </c>
      <c r="O589" s="50">
        <f>IFERROR(IF(N588,O588/N588*100,0),0)</f>
        <v>0</v>
      </c>
      <c r="P589" s="50">
        <f t="shared" ref="P589" si="3780">IFERROR(IF(O588,P588/O588*100,0),0)</f>
        <v>0</v>
      </c>
      <c r="Q589" s="50">
        <f t="shared" ref="Q589:S589" si="3781">IFERROR(IF(P588,Q588/P588*100,0),0)</f>
        <v>0</v>
      </c>
      <c r="R589" s="192" t="str">
        <f t="shared" si="3653"/>
        <v/>
      </c>
      <c r="S589" s="50">
        <f t="shared" si="3781"/>
        <v>0</v>
      </c>
      <c r="T589" s="215"/>
      <c r="AA589" s="177" t="s">
        <v>110</v>
      </c>
      <c r="AD589" s="107" t="s">
        <v>683</v>
      </c>
      <c r="AE589" s="50" t="s">
        <v>683</v>
      </c>
      <c r="AF589" s="50" t="s">
        <v>683</v>
      </c>
      <c r="AG589" s="50" t="s">
        <v>683</v>
      </c>
      <c r="AH589" s="50" t="s">
        <v>683</v>
      </c>
      <c r="AI589" s="50" t="s">
        <v>683</v>
      </c>
      <c r="AJ589" s="50"/>
      <c r="AK589" s="107" t="s">
        <v>683</v>
      </c>
      <c r="AL589" s="50" t="s">
        <v>683</v>
      </c>
      <c r="AM589" s="50" t="s">
        <v>683</v>
      </c>
      <c r="AN589" s="50"/>
      <c r="AO589" s="192" t="s">
        <v>683</v>
      </c>
    </row>
    <row r="590" spans="1:41" ht="15" hidden="1" customHeight="1" outlineLevel="2">
      <c r="A590" s="155">
        <v>605770</v>
      </c>
      <c r="B590" s="156">
        <f t="shared" si="3620"/>
        <v>630500840</v>
      </c>
      <c r="C590" s="173">
        <v>500840</v>
      </c>
      <c r="D590" s="140"/>
      <c r="E590" s="109" t="str">
        <f>E268</f>
        <v>Бюджетообразующее предприятие 42</v>
      </c>
      <c r="F590" s="24" t="s">
        <v>105</v>
      </c>
      <c r="G590" s="125" t="str">
        <f t="shared" ref="G590" si="3782">IF(AD590="","",AD590)</f>
        <v/>
      </c>
      <c r="H590" s="125" t="str">
        <f t="shared" ref="H590" si="3783">IF(AE590="","",AE590)</f>
        <v/>
      </c>
      <c r="I590" s="125" t="str">
        <f t="shared" ref="I590" si="3784">IF(AF590="","",AF590)</f>
        <v/>
      </c>
      <c r="J590" s="125" t="str">
        <f t="shared" ref="J590" si="3785">IF(AG590="","",AG590)</f>
        <v/>
      </c>
      <c r="K590" s="125" t="str">
        <f t="shared" ref="K590" si="3786">IF(AH590="","",AH590)</f>
        <v/>
      </c>
      <c r="L590" s="125" t="str">
        <f t="shared" ref="L590" si="3787">IF(AI590="","",AI590)</f>
        <v/>
      </c>
      <c r="M590" s="125"/>
      <c r="N590" s="125" t="str">
        <f t="shared" ref="N590" si="3788">IF(AK590="","",AK590)</f>
        <v/>
      </c>
      <c r="O590" s="125" t="str">
        <f t="shared" ref="O590" si="3789">IF(AL590="","",AL590)</f>
        <v/>
      </c>
      <c r="P590" s="125" t="str">
        <f t="shared" ref="P590" si="3790">IF(AM590="","",AM590)</f>
        <v/>
      </c>
      <c r="Q590" s="125"/>
      <c r="R590" s="125" t="str">
        <f t="shared" si="3653"/>
        <v/>
      </c>
      <c r="S590" s="125"/>
      <c r="T590" s="211"/>
      <c r="AA590" s="177" t="s">
        <v>698</v>
      </c>
      <c r="AD590" s="125" t="s">
        <v>683</v>
      </c>
      <c r="AE590" s="125" t="s">
        <v>683</v>
      </c>
      <c r="AF590" s="125" t="s">
        <v>683</v>
      </c>
      <c r="AG590" s="125" t="s">
        <v>683</v>
      </c>
      <c r="AH590" s="125" t="s">
        <v>683</v>
      </c>
      <c r="AI590" s="125" t="s">
        <v>683</v>
      </c>
      <c r="AJ590" s="125"/>
      <c r="AK590" s="125" t="s">
        <v>683</v>
      </c>
      <c r="AL590" s="125" t="s">
        <v>683</v>
      </c>
      <c r="AM590" s="125" t="s">
        <v>683</v>
      </c>
      <c r="AN590" s="125"/>
      <c r="AO590" s="125" t="s">
        <v>683</v>
      </c>
    </row>
    <row r="591" spans="1:41" ht="15.75" hidden="1" outlineLevel="2">
      <c r="A591" s="155">
        <v>605780</v>
      </c>
      <c r="B591" s="156">
        <f t="shared" si="3620"/>
        <v>630500850</v>
      </c>
      <c r="C591" s="173">
        <v>500850</v>
      </c>
      <c r="D591" s="140"/>
      <c r="E591" s="55" t="s">
        <v>110</v>
      </c>
      <c r="F591" s="78" t="s">
        <v>613</v>
      </c>
      <c r="G591" s="107" t="s">
        <v>587</v>
      </c>
      <c r="H591" s="50">
        <f>IFERROR(IF(G590,H590/G590*100,0),0)</f>
        <v>0</v>
      </c>
      <c r="I591" s="50">
        <f t="shared" ref="I591" si="3791">IFERROR(IF(H590,I590/H590*100,0),0)</f>
        <v>0</v>
      </c>
      <c r="J591" s="50">
        <f t="shared" ref="J591" si="3792">IFERROR(IF(I590,J590/I590*100,0),0)</f>
        <v>0</v>
      </c>
      <c r="K591" s="50">
        <f t="shared" ref="K591" si="3793">IFERROR(IF(J590,K590/J590*100,0),0)</f>
        <v>0</v>
      </c>
      <c r="L591" s="50">
        <f t="shared" ref="L591" si="3794">IFERROR(IF(K590,L590/K590*100,0),0)</f>
        <v>0</v>
      </c>
      <c r="M591" s="50">
        <f t="shared" ref="M591" si="3795">IFERROR(IF(L590,M590/L590*100,0),0)</f>
        <v>0</v>
      </c>
      <c r="N591" s="107" t="s">
        <v>587</v>
      </c>
      <c r="O591" s="50">
        <f>IFERROR(IF(N590,O590/N590*100,0),0)</f>
        <v>0</v>
      </c>
      <c r="P591" s="50">
        <f t="shared" ref="P591" si="3796">IFERROR(IF(O590,P590/O590*100,0),0)</f>
        <v>0</v>
      </c>
      <c r="Q591" s="50">
        <f t="shared" ref="Q591:S591" si="3797">IFERROR(IF(P590,Q590/P590*100,0),0)</f>
        <v>0</v>
      </c>
      <c r="R591" s="192" t="str">
        <f t="shared" si="3653"/>
        <v/>
      </c>
      <c r="S591" s="50">
        <f t="shared" si="3797"/>
        <v>0</v>
      </c>
      <c r="T591" s="215"/>
      <c r="AA591" s="177" t="s">
        <v>110</v>
      </c>
      <c r="AD591" s="107" t="s">
        <v>683</v>
      </c>
      <c r="AE591" s="50" t="s">
        <v>683</v>
      </c>
      <c r="AF591" s="50" t="s">
        <v>683</v>
      </c>
      <c r="AG591" s="50" t="s">
        <v>683</v>
      </c>
      <c r="AH591" s="50" t="s">
        <v>683</v>
      </c>
      <c r="AI591" s="50" t="s">
        <v>683</v>
      </c>
      <c r="AJ591" s="50"/>
      <c r="AK591" s="107" t="s">
        <v>683</v>
      </c>
      <c r="AL591" s="50" t="s">
        <v>683</v>
      </c>
      <c r="AM591" s="50" t="s">
        <v>683</v>
      </c>
      <c r="AN591" s="50"/>
      <c r="AO591" s="192" t="s">
        <v>683</v>
      </c>
    </row>
    <row r="592" spans="1:41" ht="15" hidden="1" customHeight="1" outlineLevel="2">
      <c r="A592" s="155">
        <v>605790</v>
      </c>
      <c r="B592" s="156">
        <f t="shared" si="3620"/>
        <v>630500860</v>
      </c>
      <c r="C592" s="173">
        <v>500860</v>
      </c>
      <c r="D592" s="140"/>
      <c r="E592" s="109" t="str">
        <f>E270</f>
        <v>Бюджетообразующее предприятие 43</v>
      </c>
      <c r="F592" s="24" t="s">
        <v>105</v>
      </c>
      <c r="G592" s="125" t="str">
        <f t="shared" ref="G592" si="3798">IF(AD592="","",AD592)</f>
        <v/>
      </c>
      <c r="H592" s="125" t="str">
        <f t="shared" ref="H592" si="3799">IF(AE592="","",AE592)</f>
        <v/>
      </c>
      <c r="I592" s="125" t="str">
        <f t="shared" ref="I592" si="3800">IF(AF592="","",AF592)</f>
        <v/>
      </c>
      <c r="J592" s="125" t="str">
        <f t="shared" ref="J592" si="3801">IF(AG592="","",AG592)</f>
        <v/>
      </c>
      <c r="K592" s="125" t="str">
        <f t="shared" ref="K592" si="3802">IF(AH592="","",AH592)</f>
        <v/>
      </c>
      <c r="L592" s="125" t="str">
        <f t="shared" ref="L592" si="3803">IF(AI592="","",AI592)</f>
        <v/>
      </c>
      <c r="M592" s="125"/>
      <c r="N592" s="125" t="str">
        <f t="shared" ref="N592" si="3804">IF(AK592="","",AK592)</f>
        <v/>
      </c>
      <c r="O592" s="125" t="str">
        <f t="shared" ref="O592" si="3805">IF(AL592="","",AL592)</f>
        <v/>
      </c>
      <c r="P592" s="125" t="str">
        <f t="shared" ref="P592" si="3806">IF(AM592="","",AM592)</f>
        <v/>
      </c>
      <c r="Q592" s="125"/>
      <c r="R592" s="125" t="str">
        <f t="shared" si="3653"/>
        <v/>
      </c>
      <c r="S592" s="125"/>
      <c r="T592" s="211"/>
      <c r="AA592" s="177" t="s">
        <v>699</v>
      </c>
      <c r="AD592" s="125" t="s">
        <v>683</v>
      </c>
      <c r="AE592" s="125" t="s">
        <v>683</v>
      </c>
      <c r="AF592" s="125" t="s">
        <v>683</v>
      </c>
      <c r="AG592" s="125" t="s">
        <v>683</v>
      </c>
      <c r="AH592" s="125" t="s">
        <v>683</v>
      </c>
      <c r="AI592" s="125" t="s">
        <v>683</v>
      </c>
      <c r="AJ592" s="125"/>
      <c r="AK592" s="125" t="s">
        <v>683</v>
      </c>
      <c r="AL592" s="125" t="s">
        <v>683</v>
      </c>
      <c r="AM592" s="125" t="s">
        <v>683</v>
      </c>
      <c r="AN592" s="125"/>
      <c r="AO592" s="125" t="s">
        <v>683</v>
      </c>
    </row>
    <row r="593" spans="1:41" ht="15.75" hidden="1" outlineLevel="2">
      <c r="A593" s="155">
        <v>605800</v>
      </c>
      <c r="B593" s="156">
        <f t="shared" si="3620"/>
        <v>630500870</v>
      </c>
      <c r="C593" s="173">
        <v>500870</v>
      </c>
      <c r="D593" s="140"/>
      <c r="E593" s="55" t="s">
        <v>110</v>
      </c>
      <c r="F593" s="78" t="s">
        <v>613</v>
      </c>
      <c r="G593" s="107" t="s">
        <v>587</v>
      </c>
      <c r="H593" s="50">
        <f>IFERROR(IF(G592,H592/G592*100,0),0)</f>
        <v>0</v>
      </c>
      <c r="I593" s="50">
        <f t="shared" ref="I593" si="3807">IFERROR(IF(H592,I592/H592*100,0),0)</f>
        <v>0</v>
      </c>
      <c r="J593" s="50">
        <f t="shared" ref="J593" si="3808">IFERROR(IF(I592,J592/I592*100,0),0)</f>
        <v>0</v>
      </c>
      <c r="K593" s="50">
        <f t="shared" ref="K593" si="3809">IFERROR(IF(J592,K592/J592*100,0),0)</f>
        <v>0</v>
      </c>
      <c r="L593" s="50">
        <f t="shared" ref="L593" si="3810">IFERROR(IF(K592,L592/K592*100,0),0)</f>
        <v>0</v>
      </c>
      <c r="M593" s="50">
        <f t="shared" ref="M593" si="3811">IFERROR(IF(L592,M592/L592*100,0),0)</f>
        <v>0</v>
      </c>
      <c r="N593" s="107" t="s">
        <v>587</v>
      </c>
      <c r="O593" s="50">
        <f>IFERROR(IF(N592,O592/N592*100,0),0)</f>
        <v>0</v>
      </c>
      <c r="P593" s="50">
        <f t="shared" ref="P593" si="3812">IFERROR(IF(O592,P592/O592*100,0),0)</f>
        <v>0</v>
      </c>
      <c r="Q593" s="50">
        <f t="shared" ref="Q593:S593" si="3813">IFERROR(IF(P592,Q592/P592*100,0),0)</f>
        <v>0</v>
      </c>
      <c r="R593" s="192" t="str">
        <f t="shared" si="3653"/>
        <v/>
      </c>
      <c r="S593" s="50">
        <f t="shared" si="3813"/>
        <v>0</v>
      </c>
      <c r="T593" s="215"/>
      <c r="AA593" s="177" t="s">
        <v>110</v>
      </c>
      <c r="AD593" s="107" t="s">
        <v>683</v>
      </c>
      <c r="AE593" s="50" t="s">
        <v>683</v>
      </c>
      <c r="AF593" s="50" t="s">
        <v>683</v>
      </c>
      <c r="AG593" s="50" t="s">
        <v>683</v>
      </c>
      <c r="AH593" s="50" t="s">
        <v>683</v>
      </c>
      <c r="AI593" s="50" t="s">
        <v>683</v>
      </c>
      <c r="AJ593" s="50"/>
      <c r="AK593" s="107" t="s">
        <v>683</v>
      </c>
      <c r="AL593" s="50" t="s">
        <v>683</v>
      </c>
      <c r="AM593" s="50" t="s">
        <v>683</v>
      </c>
      <c r="AN593" s="50"/>
      <c r="AO593" s="192" t="s">
        <v>683</v>
      </c>
    </row>
    <row r="594" spans="1:41" ht="15.75" hidden="1" outlineLevel="2">
      <c r="A594" s="155">
        <v>605810</v>
      </c>
      <c r="B594" s="156">
        <f t="shared" si="3620"/>
        <v>630500880</v>
      </c>
      <c r="C594" s="173">
        <v>500880</v>
      </c>
      <c r="D594" s="140"/>
      <c r="E594" s="109" t="str">
        <f>E272</f>
        <v>Бюджетообразующее предприятие 44</v>
      </c>
      <c r="F594" s="24" t="s">
        <v>105</v>
      </c>
      <c r="G594" s="125" t="str">
        <f t="shared" ref="G594" si="3814">IF(AD594="","",AD594)</f>
        <v/>
      </c>
      <c r="H594" s="125" t="str">
        <f t="shared" ref="H594" si="3815">IF(AE594="","",AE594)</f>
        <v/>
      </c>
      <c r="I594" s="125" t="str">
        <f t="shared" ref="I594" si="3816">IF(AF594="","",AF594)</f>
        <v/>
      </c>
      <c r="J594" s="125" t="str">
        <f t="shared" ref="J594" si="3817">IF(AG594="","",AG594)</f>
        <v/>
      </c>
      <c r="K594" s="125" t="str">
        <f t="shared" ref="K594" si="3818">IF(AH594="","",AH594)</f>
        <v/>
      </c>
      <c r="L594" s="125" t="str">
        <f t="shared" ref="L594" si="3819">IF(AI594="","",AI594)</f>
        <v/>
      </c>
      <c r="M594" s="125"/>
      <c r="N594" s="125" t="str">
        <f t="shared" ref="N594" si="3820">IF(AK594="","",AK594)</f>
        <v/>
      </c>
      <c r="O594" s="125" t="str">
        <f t="shared" ref="O594" si="3821">IF(AL594="","",AL594)</f>
        <v/>
      </c>
      <c r="P594" s="125" t="str">
        <f t="shared" ref="P594" si="3822">IF(AM594="","",AM594)</f>
        <v/>
      </c>
      <c r="Q594" s="125"/>
      <c r="R594" s="125" t="str">
        <f t="shared" si="3653"/>
        <v/>
      </c>
      <c r="S594" s="125"/>
      <c r="T594" s="211"/>
      <c r="AA594" s="177" t="s">
        <v>700</v>
      </c>
      <c r="AD594" s="125" t="s">
        <v>683</v>
      </c>
      <c r="AE594" s="125" t="s">
        <v>683</v>
      </c>
      <c r="AF594" s="125" t="s">
        <v>683</v>
      </c>
      <c r="AG594" s="125" t="s">
        <v>683</v>
      </c>
      <c r="AH594" s="125" t="s">
        <v>683</v>
      </c>
      <c r="AI594" s="125" t="s">
        <v>683</v>
      </c>
      <c r="AJ594" s="125"/>
      <c r="AK594" s="125" t="s">
        <v>683</v>
      </c>
      <c r="AL594" s="125" t="s">
        <v>683</v>
      </c>
      <c r="AM594" s="125" t="s">
        <v>683</v>
      </c>
      <c r="AN594" s="125"/>
      <c r="AO594" s="125" t="s">
        <v>683</v>
      </c>
    </row>
    <row r="595" spans="1:41" ht="15.75" hidden="1" outlineLevel="2">
      <c r="A595" s="155">
        <v>605820</v>
      </c>
      <c r="B595" s="156">
        <f t="shared" si="3620"/>
        <v>630500890</v>
      </c>
      <c r="C595" s="173">
        <v>500890</v>
      </c>
      <c r="D595" s="140"/>
      <c r="E595" s="55" t="s">
        <v>110</v>
      </c>
      <c r="F595" s="78" t="s">
        <v>613</v>
      </c>
      <c r="G595" s="107" t="s">
        <v>587</v>
      </c>
      <c r="H595" s="50">
        <f>IFERROR(IF(G594,H594/G594*100,0),0)</f>
        <v>0</v>
      </c>
      <c r="I595" s="50">
        <f t="shared" ref="I595" si="3823">IFERROR(IF(H594,I594/H594*100,0),0)</f>
        <v>0</v>
      </c>
      <c r="J595" s="50">
        <f t="shared" ref="J595" si="3824">IFERROR(IF(I594,J594/I594*100,0),0)</f>
        <v>0</v>
      </c>
      <c r="K595" s="50">
        <f t="shared" ref="K595" si="3825">IFERROR(IF(J594,K594/J594*100,0),0)</f>
        <v>0</v>
      </c>
      <c r="L595" s="50">
        <f t="shared" ref="L595" si="3826">IFERROR(IF(K594,L594/K594*100,0),0)</f>
        <v>0</v>
      </c>
      <c r="M595" s="50">
        <f t="shared" ref="M595" si="3827">IFERROR(IF(L594,M594/L594*100,0),0)</f>
        <v>0</v>
      </c>
      <c r="N595" s="107" t="s">
        <v>587</v>
      </c>
      <c r="O595" s="50">
        <f>IFERROR(IF(N594,O594/N594*100,0),0)</f>
        <v>0</v>
      </c>
      <c r="P595" s="50">
        <f t="shared" ref="P595" si="3828">IFERROR(IF(O594,P594/O594*100,0),0)</f>
        <v>0</v>
      </c>
      <c r="Q595" s="50">
        <f t="shared" ref="Q595:S595" si="3829">IFERROR(IF(P594,Q594/P594*100,0),0)</f>
        <v>0</v>
      </c>
      <c r="R595" s="192" t="str">
        <f t="shared" si="3653"/>
        <v/>
      </c>
      <c r="S595" s="50">
        <f t="shared" si="3829"/>
        <v>0</v>
      </c>
      <c r="T595" s="215"/>
      <c r="AA595" s="177" t="s">
        <v>110</v>
      </c>
      <c r="AD595" s="107" t="s">
        <v>683</v>
      </c>
      <c r="AE595" s="50" t="s">
        <v>683</v>
      </c>
      <c r="AF595" s="50" t="s">
        <v>683</v>
      </c>
      <c r="AG595" s="50" t="s">
        <v>683</v>
      </c>
      <c r="AH595" s="50" t="s">
        <v>683</v>
      </c>
      <c r="AI595" s="50" t="s">
        <v>683</v>
      </c>
      <c r="AJ595" s="50"/>
      <c r="AK595" s="107" t="s">
        <v>683</v>
      </c>
      <c r="AL595" s="50" t="s">
        <v>683</v>
      </c>
      <c r="AM595" s="50" t="s">
        <v>683</v>
      </c>
      <c r="AN595" s="50"/>
      <c r="AO595" s="192" t="s">
        <v>683</v>
      </c>
    </row>
    <row r="596" spans="1:41" ht="15" hidden="1" customHeight="1" outlineLevel="2">
      <c r="A596" s="155">
        <v>605830</v>
      </c>
      <c r="B596" s="156">
        <f t="shared" si="3620"/>
        <v>630500900</v>
      </c>
      <c r="C596" s="173">
        <v>500900</v>
      </c>
      <c r="D596" s="140"/>
      <c r="E596" s="109" t="str">
        <f>E274</f>
        <v>Бюджетообразующее предприятие 45</v>
      </c>
      <c r="F596" s="24" t="s">
        <v>105</v>
      </c>
      <c r="G596" s="125" t="str">
        <f t="shared" ref="G596" si="3830">IF(AD596="","",AD596)</f>
        <v/>
      </c>
      <c r="H596" s="125" t="str">
        <f t="shared" ref="H596" si="3831">IF(AE596="","",AE596)</f>
        <v/>
      </c>
      <c r="I596" s="125" t="str">
        <f t="shared" ref="I596" si="3832">IF(AF596="","",AF596)</f>
        <v/>
      </c>
      <c r="J596" s="125" t="str">
        <f t="shared" ref="J596" si="3833">IF(AG596="","",AG596)</f>
        <v/>
      </c>
      <c r="K596" s="125" t="str">
        <f t="shared" ref="K596" si="3834">IF(AH596="","",AH596)</f>
        <v/>
      </c>
      <c r="L596" s="125" t="str">
        <f t="shared" ref="L596" si="3835">IF(AI596="","",AI596)</f>
        <v/>
      </c>
      <c r="M596" s="125"/>
      <c r="N596" s="125" t="str">
        <f t="shared" ref="N596" si="3836">IF(AK596="","",AK596)</f>
        <v/>
      </c>
      <c r="O596" s="125" t="str">
        <f t="shared" ref="O596" si="3837">IF(AL596="","",AL596)</f>
        <v/>
      </c>
      <c r="P596" s="125" t="str">
        <f t="shared" ref="P596" si="3838">IF(AM596="","",AM596)</f>
        <v/>
      </c>
      <c r="Q596" s="125"/>
      <c r="R596" s="125" t="str">
        <f t="shared" si="3653"/>
        <v/>
      </c>
      <c r="S596" s="125"/>
      <c r="T596" s="211"/>
      <c r="AA596" s="177" t="s">
        <v>701</v>
      </c>
      <c r="AD596" s="125" t="s">
        <v>683</v>
      </c>
      <c r="AE596" s="125" t="s">
        <v>683</v>
      </c>
      <c r="AF596" s="125" t="s">
        <v>683</v>
      </c>
      <c r="AG596" s="125" t="s">
        <v>683</v>
      </c>
      <c r="AH596" s="125" t="s">
        <v>683</v>
      </c>
      <c r="AI596" s="125" t="s">
        <v>683</v>
      </c>
      <c r="AJ596" s="125"/>
      <c r="AK596" s="125" t="s">
        <v>683</v>
      </c>
      <c r="AL596" s="125" t="s">
        <v>683</v>
      </c>
      <c r="AM596" s="125" t="s">
        <v>683</v>
      </c>
      <c r="AN596" s="125"/>
      <c r="AO596" s="125" t="s">
        <v>683</v>
      </c>
    </row>
    <row r="597" spans="1:41" ht="15.75" hidden="1" outlineLevel="2">
      <c r="A597" s="155">
        <v>605840</v>
      </c>
      <c r="B597" s="156">
        <f t="shared" si="3620"/>
        <v>630500910</v>
      </c>
      <c r="C597" s="173">
        <v>500910</v>
      </c>
      <c r="D597" s="140"/>
      <c r="E597" s="55" t="s">
        <v>110</v>
      </c>
      <c r="F597" s="78" t="s">
        <v>613</v>
      </c>
      <c r="G597" s="107" t="s">
        <v>587</v>
      </c>
      <c r="H597" s="50">
        <f>IFERROR(IF(G596,H596/G596*100,0),0)</f>
        <v>0</v>
      </c>
      <c r="I597" s="50">
        <f t="shared" ref="I597" si="3839">IFERROR(IF(H596,I596/H596*100,0),0)</f>
        <v>0</v>
      </c>
      <c r="J597" s="50">
        <f t="shared" ref="J597" si="3840">IFERROR(IF(I596,J596/I596*100,0),0)</f>
        <v>0</v>
      </c>
      <c r="K597" s="50">
        <f t="shared" ref="K597" si="3841">IFERROR(IF(J596,K596/J596*100,0),0)</f>
        <v>0</v>
      </c>
      <c r="L597" s="50">
        <f t="shared" ref="L597" si="3842">IFERROR(IF(K596,L596/K596*100,0),0)</f>
        <v>0</v>
      </c>
      <c r="M597" s="50">
        <f t="shared" ref="M597" si="3843">IFERROR(IF(L596,M596/L596*100,0),0)</f>
        <v>0</v>
      </c>
      <c r="N597" s="107" t="s">
        <v>587</v>
      </c>
      <c r="O597" s="50">
        <f>IFERROR(IF(N596,O596/N596*100,0),0)</f>
        <v>0</v>
      </c>
      <c r="P597" s="50">
        <f t="shared" ref="P597" si="3844">IFERROR(IF(O596,P596/O596*100,0),0)</f>
        <v>0</v>
      </c>
      <c r="Q597" s="50">
        <f t="shared" ref="Q597:S597" si="3845">IFERROR(IF(P596,Q596/P596*100,0),0)</f>
        <v>0</v>
      </c>
      <c r="R597" s="192" t="str">
        <f t="shared" si="3653"/>
        <v/>
      </c>
      <c r="S597" s="50">
        <f t="shared" si="3845"/>
        <v>0</v>
      </c>
      <c r="T597" s="215"/>
      <c r="AA597" s="177" t="s">
        <v>110</v>
      </c>
      <c r="AD597" s="107" t="s">
        <v>683</v>
      </c>
      <c r="AE597" s="50" t="s">
        <v>683</v>
      </c>
      <c r="AF597" s="50" t="s">
        <v>683</v>
      </c>
      <c r="AG597" s="50" t="s">
        <v>683</v>
      </c>
      <c r="AH597" s="50" t="s">
        <v>683</v>
      </c>
      <c r="AI597" s="50" t="s">
        <v>683</v>
      </c>
      <c r="AJ597" s="50"/>
      <c r="AK597" s="107" t="s">
        <v>683</v>
      </c>
      <c r="AL597" s="50" t="s">
        <v>683</v>
      </c>
      <c r="AM597" s="50" t="s">
        <v>683</v>
      </c>
      <c r="AN597" s="50"/>
      <c r="AO597" s="192" t="s">
        <v>683</v>
      </c>
    </row>
    <row r="598" spans="1:41" ht="15" hidden="1" customHeight="1" outlineLevel="2">
      <c r="A598" s="155">
        <v>605850</v>
      </c>
      <c r="B598" s="156">
        <f t="shared" si="3620"/>
        <v>630500920</v>
      </c>
      <c r="C598" s="173">
        <v>500920</v>
      </c>
      <c r="D598" s="140"/>
      <c r="E598" s="109" t="str">
        <f>E276</f>
        <v>Бюджетообразующее предприятие 46</v>
      </c>
      <c r="F598" s="24" t="s">
        <v>105</v>
      </c>
      <c r="G598" s="125" t="str">
        <f t="shared" ref="G598" si="3846">IF(AD598="","",AD598)</f>
        <v/>
      </c>
      <c r="H598" s="125" t="str">
        <f t="shared" ref="H598" si="3847">IF(AE598="","",AE598)</f>
        <v/>
      </c>
      <c r="I598" s="125" t="str">
        <f t="shared" ref="I598" si="3848">IF(AF598="","",AF598)</f>
        <v/>
      </c>
      <c r="J598" s="125" t="str">
        <f t="shared" ref="J598" si="3849">IF(AG598="","",AG598)</f>
        <v/>
      </c>
      <c r="K598" s="125" t="str">
        <f t="shared" ref="K598" si="3850">IF(AH598="","",AH598)</f>
        <v/>
      </c>
      <c r="L598" s="125" t="str">
        <f t="shared" ref="L598" si="3851">IF(AI598="","",AI598)</f>
        <v/>
      </c>
      <c r="M598" s="125"/>
      <c r="N598" s="125" t="str">
        <f t="shared" ref="N598" si="3852">IF(AK598="","",AK598)</f>
        <v/>
      </c>
      <c r="O598" s="125" t="str">
        <f t="shared" ref="O598" si="3853">IF(AL598="","",AL598)</f>
        <v/>
      </c>
      <c r="P598" s="125" t="str">
        <f t="shared" ref="P598" si="3854">IF(AM598="","",AM598)</f>
        <v/>
      </c>
      <c r="Q598" s="125"/>
      <c r="R598" s="125" t="str">
        <f t="shared" si="3653"/>
        <v/>
      </c>
      <c r="S598" s="125"/>
      <c r="T598" s="211"/>
      <c r="AA598" s="177" t="s">
        <v>702</v>
      </c>
      <c r="AD598" s="125" t="s">
        <v>683</v>
      </c>
      <c r="AE598" s="125" t="s">
        <v>683</v>
      </c>
      <c r="AF598" s="125" t="s">
        <v>683</v>
      </c>
      <c r="AG598" s="125" t="s">
        <v>683</v>
      </c>
      <c r="AH598" s="125" t="s">
        <v>683</v>
      </c>
      <c r="AI598" s="125" t="s">
        <v>683</v>
      </c>
      <c r="AJ598" s="125"/>
      <c r="AK598" s="125" t="s">
        <v>683</v>
      </c>
      <c r="AL598" s="125" t="s">
        <v>683</v>
      </c>
      <c r="AM598" s="125" t="s">
        <v>683</v>
      </c>
      <c r="AN598" s="125"/>
      <c r="AO598" s="125" t="s">
        <v>683</v>
      </c>
    </row>
    <row r="599" spans="1:41" ht="15.75" hidden="1" outlineLevel="2">
      <c r="A599" s="155">
        <v>605860</v>
      </c>
      <c r="B599" s="156">
        <f t="shared" si="3620"/>
        <v>630500930</v>
      </c>
      <c r="C599" s="173">
        <v>500930</v>
      </c>
      <c r="D599" s="140"/>
      <c r="E599" s="55" t="s">
        <v>110</v>
      </c>
      <c r="F599" s="78" t="s">
        <v>613</v>
      </c>
      <c r="G599" s="107" t="s">
        <v>587</v>
      </c>
      <c r="H599" s="50">
        <f>IFERROR(IF(G598,H598/G598*100,0),0)</f>
        <v>0</v>
      </c>
      <c r="I599" s="50">
        <f t="shared" ref="I599" si="3855">IFERROR(IF(H598,I598/H598*100,0),0)</f>
        <v>0</v>
      </c>
      <c r="J599" s="50">
        <f t="shared" ref="J599" si="3856">IFERROR(IF(I598,J598/I598*100,0),0)</f>
        <v>0</v>
      </c>
      <c r="K599" s="50">
        <f t="shared" ref="K599" si="3857">IFERROR(IF(J598,K598/J598*100,0),0)</f>
        <v>0</v>
      </c>
      <c r="L599" s="50">
        <f t="shared" ref="L599" si="3858">IFERROR(IF(K598,L598/K598*100,0),0)</f>
        <v>0</v>
      </c>
      <c r="M599" s="50">
        <f t="shared" ref="M599" si="3859">IFERROR(IF(L598,M598/L598*100,0),0)</f>
        <v>0</v>
      </c>
      <c r="N599" s="107" t="s">
        <v>587</v>
      </c>
      <c r="O599" s="50">
        <f>IFERROR(IF(N598,O598/N598*100,0),0)</f>
        <v>0</v>
      </c>
      <c r="P599" s="50">
        <f t="shared" ref="P599" si="3860">IFERROR(IF(O598,P598/O598*100,0),0)</f>
        <v>0</v>
      </c>
      <c r="Q599" s="50">
        <f t="shared" ref="Q599:S599" si="3861">IFERROR(IF(P598,Q598/P598*100,0),0)</f>
        <v>0</v>
      </c>
      <c r="R599" s="192" t="str">
        <f t="shared" si="3653"/>
        <v/>
      </c>
      <c r="S599" s="50">
        <f t="shared" si="3861"/>
        <v>0</v>
      </c>
      <c r="T599" s="215"/>
      <c r="AA599" s="177" t="s">
        <v>110</v>
      </c>
      <c r="AD599" s="107" t="s">
        <v>683</v>
      </c>
      <c r="AE599" s="50" t="s">
        <v>683</v>
      </c>
      <c r="AF599" s="50" t="s">
        <v>683</v>
      </c>
      <c r="AG599" s="50" t="s">
        <v>683</v>
      </c>
      <c r="AH599" s="50" t="s">
        <v>683</v>
      </c>
      <c r="AI599" s="50" t="s">
        <v>683</v>
      </c>
      <c r="AJ599" s="50"/>
      <c r="AK599" s="107" t="s">
        <v>683</v>
      </c>
      <c r="AL599" s="50" t="s">
        <v>683</v>
      </c>
      <c r="AM599" s="50" t="s">
        <v>683</v>
      </c>
      <c r="AN599" s="50"/>
      <c r="AO599" s="192" t="s">
        <v>683</v>
      </c>
    </row>
    <row r="600" spans="1:41" ht="15" hidden="1" customHeight="1" outlineLevel="2">
      <c r="A600" s="155">
        <v>605870</v>
      </c>
      <c r="B600" s="156">
        <f t="shared" si="3620"/>
        <v>630500940</v>
      </c>
      <c r="C600" s="173">
        <v>500940</v>
      </c>
      <c r="D600" s="140"/>
      <c r="E600" s="109" t="str">
        <f>E278</f>
        <v>Бюджетообразующее предприятие 47</v>
      </c>
      <c r="F600" s="24" t="s">
        <v>105</v>
      </c>
      <c r="G600" s="125" t="str">
        <f t="shared" ref="G600" si="3862">IF(AD600="","",AD600)</f>
        <v/>
      </c>
      <c r="H600" s="125" t="str">
        <f t="shared" ref="H600" si="3863">IF(AE600="","",AE600)</f>
        <v/>
      </c>
      <c r="I600" s="125" t="str">
        <f t="shared" ref="I600" si="3864">IF(AF600="","",AF600)</f>
        <v/>
      </c>
      <c r="J600" s="125" t="str">
        <f t="shared" ref="J600" si="3865">IF(AG600="","",AG600)</f>
        <v/>
      </c>
      <c r="K600" s="125" t="str">
        <f t="shared" ref="K600" si="3866">IF(AH600="","",AH600)</f>
        <v/>
      </c>
      <c r="L600" s="125" t="str">
        <f t="shared" ref="L600" si="3867">IF(AI600="","",AI600)</f>
        <v/>
      </c>
      <c r="M600" s="125"/>
      <c r="N600" s="125" t="str">
        <f t="shared" ref="N600" si="3868">IF(AK600="","",AK600)</f>
        <v/>
      </c>
      <c r="O600" s="125" t="str">
        <f t="shared" ref="O600" si="3869">IF(AL600="","",AL600)</f>
        <v/>
      </c>
      <c r="P600" s="125" t="str">
        <f t="shared" ref="P600" si="3870">IF(AM600="","",AM600)</f>
        <v/>
      </c>
      <c r="Q600" s="125"/>
      <c r="R600" s="125" t="str">
        <f t="shared" si="3653"/>
        <v/>
      </c>
      <c r="S600" s="125"/>
      <c r="T600" s="211"/>
      <c r="AA600" s="177" t="s">
        <v>703</v>
      </c>
      <c r="AD600" s="125" t="s">
        <v>683</v>
      </c>
      <c r="AE600" s="125" t="s">
        <v>683</v>
      </c>
      <c r="AF600" s="125" t="s">
        <v>683</v>
      </c>
      <c r="AG600" s="125" t="s">
        <v>683</v>
      </c>
      <c r="AH600" s="125" t="s">
        <v>683</v>
      </c>
      <c r="AI600" s="125" t="s">
        <v>683</v>
      </c>
      <c r="AJ600" s="125"/>
      <c r="AK600" s="125" t="s">
        <v>683</v>
      </c>
      <c r="AL600" s="125" t="s">
        <v>683</v>
      </c>
      <c r="AM600" s="125" t="s">
        <v>683</v>
      </c>
      <c r="AN600" s="125"/>
      <c r="AO600" s="125" t="s">
        <v>683</v>
      </c>
    </row>
    <row r="601" spans="1:41" ht="15.75" hidden="1" outlineLevel="2">
      <c r="A601" s="155">
        <v>605880</v>
      </c>
      <c r="B601" s="156">
        <f t="shared" si="3620"/>
        <v>630500950</v>
      </c>
      <c r="C601" s="173">
        <v>500950</v>
      </c>
      <c r="D601" s="140"/>
      <c r="E601" s="55" t="s">
        <v>110</v>
      </c>
      <c r="F601" s="78" t="s">
        <v>613</v>
      </c>
      <c r="G601" s="107" t="s">
        <v>587</v>
      </c>
      <c r="H601" s="50">
        <f>IFERROR(IF(G600,H600/G600*100,0),0)</f>
        <v>0</v>
      </c>
      <c r="I601" s="50">
        <f t="shared" ref="I601" si="3871">IFERROR(IF(H600,I600/H600*100,0),0)</f>
        <v>0</v>
      </c>
      <c r="J601" s="50">
        <f t="shared" ref="J601" si="3872">IFERROR(IF(I600,J600/I600*100,0),0)</f>
        <v>0</v>
      </c>
      <c r="K601" s="50">
        <f t="shared" ref="K601" si="3873">IFERROR(IF(J600,K600/J600*100,0),0)</f>
        <v>0</v>
      </c>
      <c r="L601" s="50">
        <f t="shared" ref="L601" si="3874">IFERROR(IF(K600,L600/K600*100,0),0)</f>
        <v>0</v>
      </c>
      <c r="M601" s="50">
        <f t="shared" ref="M601" si="3875">IFERROR(IF(L600,M600/L600*100,0),0)</f>
        <v>0</v>
      </c>
      <c r="N601" s="107" t="s">
        <v>587</v>
      </c>
      <c r="O601" s="50">
        <f>IFERROR(IF(N600,O600/N600*100,0),0)</f>
        <v>0</v>
      </c>
      <c r="P601" s="50">
        <f t="shared" ref="P601" si="3876">IFERROR(IF(O600,P600/O600*100,0),0)</f>
        <v>0</v>
      </c>
      <c r="Q601" s="50">
        <f t="shared" ref="Q601:S601" si="3877">IFERROR(IF(P600,Q600/P600*100,0),0)</f>
        <v>0</v>
      </c>
      <c r="R601" s="192" t="str">
        <f t="shared" si="3653"/>
        <v/>
      </c>
      <c r="S601" s="50">
        <f t="shared" si="3877"/>
        <v>0</v>
      </c>
      <c r="T601" s="215"/>
      <c r="AA601" s="177" t="s">
        <v>110</v>
      </c>
      <c r="AD601" s="107" t="s">
        <v>683</v>
      </c>
      <c r="AE601" s="50" t="s">
        <v>683</v>
      </c>
      <c r="AF601" s="50" t="s">
        <v>683</v>
      </c>
      <c r="AG601" s="50" t="s">
        <v>683</v>
      </c>
      <c r="AH601" s="50" t="s">
        <v>683</v>
      </c>
      <c r="AI601" s="50" t="s">
        <v>683</v>
      </c>
      <c r="AJ601" s="50"/>
      <c r="AK601" s="107" t="s">
        <v>683</v>
      </c>
      <c r="AL601" s="50" t="s">
        <v>683</v>
      </c>
      <c r="AM601" s="50" t="s">
        <v>683</v>
      </c>
      <c r="AN601" s="50"/>
      <c r="AO601" s="192" t="s">
        <v>683</v>
      </c>
    </row>
    <row r="602" spans="1:41" ht="15" hidden="1" customHeight="1" outlineLevel="2">
      <c r="A602" s="155">
        <v>605890</v>
      </c>
      <c r="B602" s="156">
        <f t="shared" si="3620"/>
        <v>630500960</v>
      </c>
      <c r="C602" s="173">
        <v>500960</v>
      </c>
      <c r="D602" s="140"/>
      <c r="E602" s="109" t="str">
        <f>E280</f>
        <v>Бюджетообразующее предприятие 48</v>
      </c>
      <c r="F602" s="24" t="s">
        <v>105</v>
      </c>
      <c r="G602" s="125" t="str">
        <f t="shared" ref="G602" si="3878">IF(AD602="","",AD602)</f>
        <v/>
      </c>
      <c r="H602" s="125" t="str">
        <f t="shared" ref="H602" si="3879">IF(AE602="","",AE602)</f>
        <v/>
      </c>
      <c r="I602" s="125" t="str">
        <f t="shared" ref="I602" si="3880">IF(AF602="","",AF602)</f>
        <v/>
      </c>
      <c r="J602" s="125" t="str">
        <f t="shared" ref="J602" si="3881">IF(AG602="","",AG602)</f>
        <v/>
      </c>
      <c r="K602" s="125" t="str">
        <f t="shared" ref="K602" si="3882">IF(AH602="","",AH602)</f>
        <v/>
      </c>
      <c r="L602" s="125" t="str">
        <f t="shared" ref="L602" si="3883">IF(AI602="","",AI602)</f>
        <v/>
      </c>
      <c r="M602" s="125"/>
      <c r="N602" s="125" t="str">
        <f t="shared" ref="N602" si="3884">IF(AK602="","",AK602)</f>
        <v/>
      </c>
      <c r="O602" s="125" t="str">
        <f t="shared" ref="O602" si="3885">IF(AL602="","",AL602)</f>
        <v/>
      </c>
      <c r="P602" s="125" t="str">
        <f t="shared" ref="P602" si="3886">IF(AM602="","",AM602)</f>
        <v/>
      </c>
      <c r="Q602" s="125"/>
      <c r="R602" s="125" t="str">
        <f t="shared" si="3653"/>
        <v/>
      </c>
      <c r="S602" s="125"/>
      <c r="T602" s="211"/>
      <c r="AA602" s="177" t="s">
        <v>704</v>
      </c>
      <c r="AD602" s="125" t="s">
        <v>683</v>
      </c>
      <c r="AE602" s="125" t="s">
        <v>683</v>
      </c>
      <c r="AF602" s="125" t="s">
        <v>683</v>
      </c>
      <c r="AG602" s="125" t="s">
        <v>683</v>
      </c>
      <c r="AH602" s="125" t="s">
        <v>683</v>
      </c>
      <c r="AI602" s="125" t="s">
        <v>683</v>
      </c>
      <c r="AJ602" s="125"/>
      <c r="AK602" s="125" t="s">
        <v>683</v>
      </c>
      <c r="AL602" s="125" t="s">
        <v>683</v>
      </c>
      <c r="AM602" s="125" t="s">
        <v>683</v>
      </c>
      <c r="AN602" s="125"/>
      <c r="AO602" s="125" t="s">
        <v>683</v>
      </c>
    </row>
    <row r="603" spans="1:41" ht="15.75" hidden="1" outlineLevel="2">
      <c r="A603" s="155">
        <v>605900</v>
      </c>
      <c r="B603" s="156">
        <f t="shared" si="3620"/>
        <v>630500970</v>
      </c>
      <c r="C603" s="173">
        <v>500970</v>
      </c>
      <c r="D603" s="140"/>
      <c r="E603" s="55" t="s">
        <v>110</v>
      </c>
      <c r="F603" s="78" t="s">
        <v>613</v>
      </c>
      <c r="G603" s="107" t="s">
        <v>587</v>
      </c>
      <c r="H603" s="50">
        <f>IFERROR(IF(G602,H602/G602*100,0),0)</f>
        <v>0</v>
      </c>
      <c r="I603" s="50">
        <f t="shared" ref="I603" si="3887">IFERROR(IF(H602,I602/H602*100,0),0)</f>
        <v>0</v>
      </c>
      <c r="J603" s="50">
        <f t="shared" ref="J603" si="3888">IFERROR(IF(I602,J602/I602*100,0),0)</f>
        <v>0</v>
      </c>
      <c r="K603" s="50">
        <f t="shared" ref="K603" si="3889">IFERROR(IF(J602,K602/J602*100,0),0)</f>
        <v>0</v>
      </c>
      <c r="L603" s="50">
        <f t="shared" ref="L603" si="3890">IFERROR(IF(K602,L602/K602*100,0),0)</f>
        <v>0</v>
      </c>
      <c r="M603" s="50">
        <f t="shared" ref="M603" si="3891">IFERROR(IF(L602,M602/L602*100,0),0)</f>
        <v>0</v>
      </c>
      <c r="N603" s="107" t="s">
        <v>587</v>
      </c>
      <c r="O603" s="50">
        <f>IFERROR(IF(N602,O602/N602*100,0),0)</f>
        <v>0</v>
      </c>
      <c r="P603" s="50">
        <f t="shared" ref="P603" si="3892">IFERROR(IF(O602,P602/O602*100,0),0)</f>
        <v>0</v>
      </c>
      <c r="Q603" s="50">
        <f t="shared" ref="Q603:S603" si="3893">IFERROR(IF(P602,Q602/P602*100,0),0)</f>
        <v>0</v>
      </c>
      <c r="R603" s="192" t="str">
        <f t="shared" si="3653"/>
        <v/>
      </c>
      <c r="S603" s="50">
        <f t="shared" si="3893"/>
        <v>0</v>
      </c>
      <c r="T603" s="215"/>
      <c r="AA603" s="177" t="s">
        <v>110</v>
      </c>
      <c r="AD603" s="107" t="s">
        <v>683</v>
      </c>
      <c r="AE603" s="50" t="s">
        <v>683</v>
      </c>
      <c r="AF603" s="50" t="s">
        <v>683</v>
      </c>
      <c r="AG603" s="50" t="s">
        <v>683</v>
      </c>
      <c r="AH603" s="50" t="s">
        <v>683</v>
      </c>
      <c r="AI603" s="50" t="s">
        <v>683</v>
      </c>
      <c r="AJ603" s="50"/>
      <c r="AK603" s="107" t="s">
        <v>683</v>
      </c>
      <c r="AL603" s="50" t="s">
        <v>683</v>
      </c>
      <c r="AM603" s="50" t="s">
        <v>683</v>
      </c>
      <c r="AN603" s="50"/>
      <c r="AO603" s="192" t="s">
        <v>683</v>
      </c>
    </row>
    <row r="604" spans="1:41" ht="15" hidden="1" customHeight="1" outlineLevel="2">
      <c r="A604" s="155">
        <v>605910</v>
      </c>
      <c r="B604" s="156">
        <f t="shared" si="3620"/>
        <v>630500980</v>
      </c>
      <c r="C604" s="173">
        <v>500980</v>
      </c>
      <c r="D604" s="140"/>
      <c r="E604" s="109" t="str">
        <f>E282</f>
        <v>Бюджетообразующее предприятие 49</v>
      </c>
      <c r="F604" s="24" t="s">
        <v>105</v>
      </c>
      <c r="G604" s="125" t="str">
        <f t="shared" ref="G604" si="3894">IF(AD604="","",AD604)</f>
        <v/>
      </c>
      <c r="H604" s="125" t="str">
        <f t="shared" ref="H604" si="3895">IF(AE604="","",AE604)</f>
        <v/>
      </c>
      <c r="I604" s="125" t="str">
        <f t="shared" ref="I604" si="3896">IF(AF604="","",AF604)</f>
        <v/>
      </c>
      <c r="J604" s="125" t="str">
        <f t="shared" ref="J604" si="3897">IF(AG604="","",AG604)</f>
        <v/>
      </c>
      <c r="K604" s="125" t="str">
        <f t="shared" ref="K604" si="3898">IF(AH604="","",AH604)</f>
        <v/>
      </c>
      <c r="L604" s="125" t="str">
        <f t="shared" ref="L604" si="3899">IF(AI604="","",AI604)</f>
        <v/>
      </c>
      <c r="M604" s="125"/>
      <c r="N604" s="125" t="str">
        <f t="shared" ref="N604" si="3900">IF(AK604="","",AK604)</f>
        <v/>
      </c>
      <c r="O604" s="125" t="str">
        <f t="shared" ref="O604" si="3901">IF(AL604="","",AL604)</f>
        <v/>
      </c>
      <c r="P604" s="125" t="str">
        <f t="shared" ref="P604" si="3902">IF(AM604="","",AM604)</f>
        <v/>
      </c>
      <c r="Q604" s="125"/>
      <c r="R604" s="125" t="str">
        <f t="shared" si="3653"/>
        <v/>
      </c>
      <c r="S604" s="125"/>
      <c r="T604" s="211"/>
      <c r="AA604" s="177" t="s">
        <v>705</v>
      </c>
      <c r="AD604" s="125" t="s">
        <v>683</v>
      </c>
      <c r="AE604" s="125" t="s">
        <v>683</v>
      </c>
      <c r="AF604" s="125" t="s">
        <v>683</v>
      </c>
      <c r="AG604" s="125" t="s">
        <v>683</v>
      </c>
      <c r="AH604" s="125" t="s">
        <v>683</v>
      </c>
      <c r="AI604" s="125" t="s">
        <v>683</v>
      </c>
      <c r="AJ604" s="125"/>
      <c r="AK604" s="125" t="s">
        <v>683</v>
      </c>
      <c r="AL604" s="125" t="s">
        <v>683</v>
      </c>
      <c r="AM604" s="125" t="s">
        <v>683</v>
      </c>
      <c r="AN604" s="125"/>
      <c r="AO604" s="125" t="s">
        <v>683</v>
      </c>
    </row>
    <row r="605" spans="1:41" ht="15.75" hidden="1" outlineLevel="2">
      <c r="A605" s="155">
        <v>605920</v>
      </c>
      <c r="B605" s="156">
        <f t="shared" si="3620"/>
        <v>630500990</v>
      </c>
      <c r="C605" s="173">
        <v>500990</v>
      </c>
      <c r="D605" s="140"/>
      <c r="E605" s="55" t="s">
        <v>110</v>
      </c>
      <c r="F605" s="78" t="s">
        <v>613</v>
      </c>
      <c r="G605" s="107" t="s">
        <v>587</v>
      </c>
      <c r="H605" s="50">
        <f>IFERROR(IF(G604,H604/G604*100,0),0)</f>
        <v>0</v>
      </c>
      <c r="I605" s="50">
        <f t="shared" ref="I605" si="3903">IFERROR(IF(H604,I604/H604*100,0),0)</f>
        <v>0</v>
      </c>
      <c r="J605" s="50">
        <f t="shared" ref="J605" si="3904">IFERROR(IF(I604,J604/I604*100,0),0)</f>
        <v>0</v>
      </c>
      <c r="K605" s="50">
        <f t="shared" ref="K605" si="3905">IFERROR(IF(J604,K604/J604*100,0),0)</f>
        <v>0</v>
      </c>
      <c r="L605" s="50">
        <f t="shared" ref="L605" si="3906">IFERROR(IF(K604,L604/K604*100,0),0)</f>
        <v>0</v>
      </c>
      <c r="M605" s="50">
        <f t="shared" ref="M605" si="3907">IFERROR(IF(L604,M604/L604*100,0),0)</f>
        <v>0</v>
      </c>
      <c r="N605" s="107" t="s">
        <v>587</v>
      </c>
      <c r="O605" s="50">
        <f>IFERROR(IF(N604,O604/N604*100,0),0)</f>
        <v>0</v>
      </c>
      <c r="P605" s="50">
        <f t="shared" ref="P605" si="3908">IFERROR(IF(O604,P604/O604*100,0),0)</f>
        <v>0</v>
      </c>
      <c r="Q605" s="50">
        <f t="shared" ref="Q605:S605" si="3909">IFERROR(IF(P604,Q604/P604*100,0),0)</f>
        <v>0</v>
      </c>
      <c r="R605" s="192" t="str">
        <f t="shared" si="3653"/>
        <v/>
      </c>
      <c r="S605" s="50">
        <f t="shared" si="3909"/>
        <v>0</v>
      </c>
      <c r="T605" s="215"/>
      <c r="AA605" s="177" t="s">
        <v>110</v>
      </c>
      <c r="AD605" s="107" t="s">
        <v>683</v>
      </c>
      <c r="AE605" s="50" t="s">
        <v>683</v>
      </c>
      <c r="AF605" s="50" t="s">
        <v>683</v>
      </c>
      <c r="AG605" s="50" t="s">
        <v>683</v>
      </c>
      <c r="AH605" s="50" t="s">
        <v>683</v>
      </c>
      <c r="AI605" s="50" t="s">
        <v>683</v>
      </c>
      <c r="AJ605" s="50"/>
      <c r="AK605" s="107" t="s">
        <v>683</v>
      </c>
      <c r="AL605" s="50" t="s">
        <v>683</v>
      </c>
      <c r="AM605" s="50" t="s">
        <v>683</v>
      </c>
      <c r="AN605" s="50"/>
      <c r="AO605" s="192" t="s">
        <v>683</v>
      </c>
    </row>
    <row r="606" spans="1:41" ht="15" hidden="1" customHeight="1" outlineLevel="2">
      <c r="A606" s="155">
        <v>605930</v>
      </c>
      <c r="B606" s="156">
        <f t="shared" si="3620"/>
        <v>630501000</v>
      </c>
      <c r="C606" s="173">
        <v>501000</v>
      </c>
      <c r="D606" s="140"/>
      <c r="E606" s="109" t="str">
        <f>E284</f>
        <v>Бюджетообразующее предприятие 50</v>
      </c>
      <c r="F606" s="24" t="s">
        <v>105</v>
      </c>
      <c r="G606" s="125" t="str">
        <f t="shared" ref="G606" si="3910">IF(AD606="","",AD606)</f>
        <v/>
      </c>
      <c r="H606" s="125" t="str">
        <f t="shared" ref="H606" si="3911">IF(AE606="","",AE606)</f>
        <v/>
      </c>
      <c r="I606" s="125" t="str">
        <f t="shared" ref="I606" si="3912">IF(AF606="","",AF606)</f>
        <v/>
      </c>
      <c r="J606" s="125" t="str">
        <f t="shared" ref="J606" si="3913">IF(AG606="","",AG606)</f>
        <v/>
      </c>
      <c r="K606" s="125" t="str">
        <f t="shared" ref="K606" si="3914">IF(AH606="","",AH606)</f>
        <v/>
      </c>
      <c r="L606" s="125" t="str">
        <f t="shared" ref="L606" si="3915">IF(AI606="","",AI606)</f>
        <v/>
      </c>
      <c r="M606" s="125"/>
      <c r="N606" s="125" t="str">
        <f t="shared" ref="N606" si="3916">IF(AK606="","",AK606)</f>
        <v/>
      </c>
      <c r="O606" s="125" t="str">
        <f t="shared" ref="O606" si="3917">IF(AL606="","",AL606)</f>
        <v/>
      </c>
      <c r="P606" s="125" t="str">
        <f t="shared" ref="P606" si="3918">IF(AM606="","",AM606)</f>
        <v/>
      </c>
      <c r="Q606" s="125"/>
      <c r="R606" s="125" t="str">
        <f t="shared" si="3653"/>
        <v/>
      </c>
      <c r="S606" s="125"/>
      <c r="T606" s="211"/>
      <c r="AA606" s="177" t="s">
        <v>706</v>
      </c>
      <c r="AD606" s="125" t="s">
        <v>683</v>
      </c>
      <c r="AE606" s="125" t="s">
        <v>683</v>
      </c>
      <c r="AF606" s="125" t="s">
        <v>683</v>
      </c>
      <c r="AG606" s="125" t="s">
        <v>683</v>
      </c>
      <c r="AH606" s="125" t="s">
        <v>683</v>
      </c>
      <c r="AI606" s="125" t="s">
        <v>683</v>
      </c>
      <c r="AJ606" s="125"/>
      <c r="AK606" s="125" t="s">
        <v>683</v>
      </c>
      <c r="AL606" s="125" t="s">
        <v>683</v>
      </c>
      <c r="AM606" s="125" t="s">
        <v>683</v>
      </c>
      <c r="AN606" s="125"/>
      <c r="AO606" s="125" t="s">
        <v>683</v>
      </c>
    </row>
    <row r="607" spans="1:41" ht="15.75" hidden="1" outlineLevel="2">
      <c r="A607" s="155">
        <v>605940</v>
      </c>
      <c r="B607" s="156">
        <f t="shared" si="3620"/>
        <v>630501010</v>
      </c>
      <c r="C607" s="173">
        <v>501010</v>
      </c>
      <c r="D607" s="140"/>
      <c r="E607" s="55" t="s">
        <v>110</v>
      </c>
      <c r="F607" s="78" t="s">
        <v>613</v>
      </c>
      <c r="G607" s="107" t="s">
        <v>587</v>
      </c>
      <c r="H607" s="50">
        <f>IFERROR(IF(G606,H606/G606*100,0),0)</f>
        <v>0</v>
      </c>
      <c r="I607" s="50">
        <f t="shared" ref="I607" si="3919">IFERROR(IF(H606,I606/H606*100,0),0)</f>
        <v>0</v>
      </c>
      <c r="J607" s="50">
        <f t="shared" ref="J607" si="3920">IFERROR(IF(I606,J606/I606*100,0),0)</f>
        <v>0</v>
      </c>
      <c r="K607" s="50">
        <f t="shared" ref="K607" si="3921">IFERROR(IF(J606,K606/J606*100,0),0)</f>
        <v>0</v>
      </c>
      <c r="L607" s="50">
        <f t="shared" ref="L607" si="3922">IFERROR(IF(K606,L606/K606*100,0),0)</f>
        <v>0</v>
      </c>
      <c r="M607" s="50">
        <f t="shared" ref="M607" si="3923">IFERROR(IF(L606,M606/L606*100,0),0)</f>
        <v>0</v>
      </c>
      <c r="N607" s="107" t="s">
        <v>587</v>
      </c>
      <c r="O607" s="50">
        <f>IFERROR(IF(N606,O606/N606*100,0),0)</f>
        <v>0</v>
      </c>
      <c r="P607" s="50">
        <f t="shared" ref="P607" si="3924">IFERROR(IF(O606,P606/O606*100,0),0)</f>
        <v>0</v>
      </c>
      <c r="Q607" s="50">
        <f t="shared" ref="Q607:S607" si="3925">IFERROR(IF(P606,Q606/P606*100,0),0)</f>
        <v>0</v>
      </c>
      <c r="R607" s="192" t="str">
        <f t="shared" si="3653"/>
        <v/>
      </c>
      <c r="S607" s="50">
        <f t="shared" si="3925"/>
        <v>0</v>
      </c>
      <c r="T607" s="215"/>
      <c r="AA607" s="177" t="s">
        <v>110</v>
      </c>
      <c r="AD607" s="107" t="s">
        <v>683</v>
      </c>
      <c r="AE607" s="50" t="s">
        <v>683</v>
      </c>
      <c r="AF607" s="50" t="s">
        <v>683</v>
      </c>
      <c r="AG607" s="50" t="s">
        <v>683</v>
      </c>
      <c r="AH607" s="50" t="s">
        <v>683</v>
      </c>
      <c r="AI607" s="50" t="s">
        <v>683</v>
      </c>
      <c r="AJ607" s="50"/>
      <c r="AK607" s="107" t="s">
        <v>683</v>
      </c>
      <c r="AL607" s="50" t="s">
        <v>683</v>
      </c>
      <c r="AM607" s="50" t="s">
        <v>683</v>
      </c>
      <c r="AN607" s="50"/>
      <c r="AO607" s="192" t="s">
        <v>683</v>
      </c>
    </row>
    <row r="608" spans="1:41" ht="15" hidden="1" customHeight="1" outlineLevel="2">
      <c r="A608" s="155">
        <v>605950</v>
      </c>
      <c r="B608" s="156">
        <f t="shared" si="3620"/>
        <v>630501020</v>
      </c>
      <c r="C608" s="173">
        <v>501020</v>
      </c>
      <c r="D608" s="140"/>
      <c r="E608" s="109" t="str">
        <f>E286</f>
        <v>Бюджетообразующее предприятие 51</v>
      </c>
      <c r="F608" s="24" t="s">
        <v>105</v>
      </c>
      <c r="G608" s="125" t="str">
        <f t="shared" ref="G608" si="3926">IF(AD608="","",AD608)</f>
        <v/>
      </c>
      <c r="H608" s="125" t="str">
        <f t="shared" ref="H608" si="3927">IF(AE608="","",AE608)</f>
        <v/>
      </c>
      <c r="I608" s="125" t="str">
        <f t="shared" ref="I608" si="3928">IF(AF608="","",AF608)</f>
        <v/>
      </c>
      <c r="J608" s="125" t="str">
        <f t="shared" ref="J608" si="3929">IF(AG608="","",AG608)</f>
        <v/>
      </c>
      <c r="K608" s="125" t="str">
        <f t="shared" ref="K608" si="3930">IF(AH608="","",AH608)</f>
        <v/>
      </c>
      <c r="L608" s="125" t="str">
        <f t="shared" ref="L608" si="3931">IF(AI608="","",AI608)</f>
        <v/>
      </c>
      <c r="M608" s="125"/>
      <c r="N608" s="125" t="str">
        <f t="shared" ref="N608" si="3932">IF(AK608="","",AK608)</f>
        <v/>
      </c>
      <c r="O608" s="125" t="str">
        <f t="shared" ref="O608" si="3933">IF(AL608="","",AL608)</f>
        <v/>
      </c>
      <c r="P608" s="125" t="str">
        <f t="shared" ref="P608" si="3934">IF(AM608="","",AM608)</f>
        <v/>
      </c>
      <c r="Q608" s="125"/>
      <c r="R608" s="125" t="str">
        <f t="shared" si="3653"/>
        <v/>
      </c>
      <c r="S608" s="125"/>
      <c r="T608" s="211"/>
      <c r="AA608" s="177" t="s">
        <v>707</v>
      </c>
      <c r="AD608" s="125" t="s">
        <v>683</v>
      </c>
      <c r="AE608" s="125" t="s">
        <v>683</v>
      </c>
      <c r="AF608" s="125" t="s">
        <v>683</v>
      </c>
      <c r="AG608" s="125" t="s">
        <v>683</v>
      </c>
      <c r="AH608" s="125" t="s">
        <v>683</v>
      </c>
      <c r="AI608" s="125" t="s">
        <v>683</v>
      </c>
      <c r="AJ608" s="125"/>
      <c r="AK608" s="125" t="s">
        <v>683</v>
      </c>
      <c r="AL608" s="125" t="s">
        <v>683</v>
      </c>
      <c r="AM608" s="125" t="s">
        <v>683</v>
      </c>
      <c r="AN608" s="125"/>
      <c r="AO608" s="125" t="s">
        <v>683</v>
      </c>
    </row>
    <row r="609" spans="1:41" ht="15.75" hidden="1" outlineLevel="2">
      <c r="A609" s="155">
        <v>605960</v>
      </c>
      <c r="B609" s="156">
        <f t="shared" si="3620"/>
        <v>630501030</v>
      </c>
      <c r="C609" s="173">
        <v>501030</v>
      </c>
      <c r="D609" s="140"/>
      <c r="E609" s="55" t="s">
        <v>110</v>
      </c>
      <c r="F609" s="78" t="s">
        <v>613</v>
      </c>
      <c r="G609" s="107" t="s">
        <v>587</v>
      </c>
      <c r="H609" s="50">
        <f>IFERROR(IF(G608,H608/G608*100,0),0)</f>
        <v>0</v>
      </c>
      <c r="I609" s="50">
        <f t="shared" ref="I609" si="3935">IFERROR(IF(H608,I608/H608*100,0),0)</f>
        <v>0</v>
      </c>
      <c r="J609" s="50">
        <f t="shared" ref="J609" si="3936">IFERROR(IF(I608,J608/I608*100,0),0)</f>
        <v>0</v>
      </c>
      <c r="K609" s="50">
        <f t="shared" ref="K609" si="3937">IFERROR(IF(J608,K608/J608*100,0),0)</f>
        <v>0</v>
      </c>
      <c r="L609" s="50">
        <f t="shared" ref="L609" si="3938">IFERROR(IF(K608,L608/K608*100,0),0)</f>
        <v>0</v>
      </c>
      <c r="M609" s="50">
        <f t="shared" ref="M609" si="3939">IFERROR(IF(L608,M608/L608*100,0),0)</f>
        <v>0</v>
      </c>
      <c r="N609" s="107" t="s">
        <v>587</v>
      </c>
      <c r="O609" s="50">
        <f>IFERROR(IF(N608,O608/N608*100,0),0)</f>
        <v>0</v>
      </c>
      <c r="P609" s="50">
        <f t="shared" ref="P609" si="3940">IFERROR(IF(O608,P608/O608*100,0),0)</f>
        <v>0</v>
      </c>
      <c r="Q609" s="50">
        <f t="shared" ref="Q609:S609" si="3941">IFERROR(IF(P608,Q608/P608*100,0),0)</f>
        <v>0</v>
      </c>
      <c r="R609" s="192" t="str">
        <f t="shared" si="3653"/>
        <v/>
      </c>
      <c r="S609" s="50">
        <f t="shared" si="3941"/>
        <v>0</v>
      </c>
      <c r="T609" s="215"/>
      <c r="AA609" s="177" t="s">
        <v>110</v>
      </c>
      <c r="AD609" s="107" t="s">
        <v>683</v>
      </c>
      <c r="AE609" s="50" t="s">
        <v>683</v>
      </c>
      <c r="AF609" s="50" t="s">
        <v>683</v>
      </c>
      <c r="AG609" s="50" t="s">
        <v>683</v>
      </c>
      <c r="AH609" s="50" t="s">
        <v>683</v>
      </c>
      <c r="AI609" s="50" t="s">
        <v>683</v>
      </c>
      <c r="AJ609" s="50"/>
      <c r="AK609" s="107" t="s">
        <v>683</v>
      </c>
      <c r="AL609" s="50" t="s">
        <v>683</v>
      </c>
      <c r="AM609" s="50" t="s">
        <v>683</v>
      </c>
      <c r="AN609" s="50"/>
      <c r="AO609" s="192" t="s">
        <v>683</v>
      </c>
    </row>
    <row r="610" spans="1:41" ht="15" hidden="1" customHeight="1" outlineLevel="2">
      <c r="A610" s="155">
        <v>605970</v>
      </c>
      <c r="B610" s="156">
        <f t="shared" si="3620"/>
        <v>630501040</v>
      </c>
      <c r="C610" s="173">
        <v>501040</v>
      </c>
      <c r="D610" s="140"/>
      <c r="E610" s="109" t="str">
        <f>E288</f>
        <v>Бюджетообразующее предприятие 52</v>
      </c>
      <c r="F610" s="24" t="s">
        <v>105</v>
      </c>
      <c r="G610" s="125" t="str">
        <f t="shared" ref="G610" si="3942">IF(AD610="","",AD610)</f>
        <v/>
      </c>
      <c r="H610" s="125" t="str">
        <f t="shared" ref="H610" si="3943">IF(AE610="","",AE610)</f>
        <v/>
      </c>
      <c r="I610" s="125" t="str">
        <f t="shared" ref="I610" si="3944">IF(AF610="","",AF610)</f>
        <v/>
      </c>
      <c r="J610" s="125" t="str">
        <f t="shared" ref="J610" si="3945">IF(AG610="","",AG610)</f>
        <v/>
      </c>
      <c r="K610" s="125" t="str">
        <f t="shared" ref="K610" si="3946">IF(AH610="","",AH610)</f>
        <v/>
      </c>
      <c r="L610" s="125" t="str">
        <f t="shared" ref="L610" si="3947">IF(AI610="","",AI610)</f>
        <v/>
      </c>
      <c r="M610" s="125"/>
      <c r="N610" s="125" t="str">
        <f t="shared" ref="N610" si="3948">IF(AK610="","",AK610)</f>
        <v/>
      </c>
      <c r="O610" s="125" t="str">
        <f t="shared" ref="O610" si="3949">IF(AL610="","",AL610)</f>
        <v/>
      </c>
      <c r="P610" s="125" t="str">
        <f t="shared" ref="P610" si="3950">IF(AM610="","",AM610)</f>
        <v/>
      </c>
      <c r="Q610" s="125"/>
      <c r="R610" s="125" t="str">
        <f t="shared" si="3653"/>
        <v/>
      </c>
      <c r="S610" s="125"/>
      <c r="T610" s="211"/>
      <c r="AA610" s="177" t="s">
        <v>708</v>
      </c>
      <c r="AD610" s="125" t="s">
        <v>683</v>
      </c>
      <c r="AE610" s="125" t="s">
        <v>683</v>
      </c>
      <c r="AF610" s="125" t="s">
        <v>683</v>
      </c>
      <c r="AG610" s="125" t="s">
        <v>683</v>
      </c>
      <c r="AH610" s="125" t="s">
        <v>683</v>
      </c>
      <c r="AI610" s="125" t="s">
        <v>683</v>
      </c>
      <c r="AJ610" s="125"/>
      <c r="AK610" s="125" t="s">
        <v>683</v>
      </c>
      <c r="AL610" s="125" t="s">
        <v>683</v>
      </c>
      <c r="AM610" s="125" t="s">
        <v>683</v>
      </c>
      <c r="AN610" s="125"/>
      <c r="AO610" s="125" t="s">
        <v>683</v>
      </c>
    </row>
    <row r="611" spans="1:41" ht="15.75" hidden="1" outlineLevel="2">
      <c r="A611" s="155">
        <v>605980</v>
      </c>
      <c r="B611" s="156">
        <f t="shared" si="3620"/>
        <v>630501050</v>
      </c>
      <c r="C611" s="173">
        <v>501050</v>
      </c>
      <c r="D611" s="140"/>
      <c r="E611" s="55" t="s">
        <v>110</v>
      </c>
      <c r="F611" s="78" t="s">
        <v>613</v>
      </c>
      <c r="G611" s="107" t="s">
        <v>587</v>
      </c>
      <c r="H611" s="50">
        <f>IFERROR(IF(G610,H610/G610*100,0),0)</f>
        <v>0</v>
      </c>
      <c r="I611" s="50">
        <f t="shared" ref="I611" si="3951">IFERROR(IF(H610,I610/H610*100,0),0)</f>
        <v>0</v>
      </c>
      <c r="J611" s="50">
        <f t="shared" ref="J611" si="3952">IFERROR(IF(I610,J610/I610*100,0),0)</f>
        <v>0</v>
      </c>
      <c r="K611" s="50">
        <f t="shared" ref="K611" si="3953">IFERROR(IF(J610,K610/J610*100,0),0)</f>
        <v>0</v>
      </c>
      <c r="L611" s="50">
        <f t="shared" ref="L611" si="3954">IFERROR(IF(K610,L610/K610*100,0),0)</f>
        <v>0</v>
      </c>
      <c r="M611" s="50">
        <f t="shared" ref="M611" si="3955">IFERROR(IF(L610,M610/L610*100,0),0)</f>
        <v>0</v>
      </c>
      <c r="N611" s="107" t="s">
        <v>587</v>
      </c>
      <c r="O611" s="50">
        <f>IFERROR(IF(N610,O610/N610*100,0),0)</f>
        <v>0</v>
      </c>
      <c r="P611" s="50">
        <f t="shared" ref="P611" si="3956">IFERROR(IF(O610,P610/O610*100,0),0)</f>
        <v>0</v>
      </c>
      <c r="Q611" s="50">
        <f t="shared" ref="Q611:S611" si="3957">IFERROR(IF(P610,Q610/P610*100,0),0)</f>
        <v>0</v>
      </c>
      <c r="R611" s="192" t="str">
        <f t="shared" si="3653"/>
        <v/>
      </c>
      <c r="S611" s="50">
        <f t="shared" si="3957"/>
        <v>0</v>
      </c>
      <c r="T611" s="215"/>
      <c r="AA611" s="177" t="s">
        <v>110</v>
      </c>
      <c r="AD611" s="107" t="s">
        <v>683</v>
      </c>
      <c r="AE611" s="50" t="s">
        <v>683</v>
      </c>
      <c r="AF611" s="50" t="s">
        <v>683</v>
      </c>
      <c r="AG611" s="50" t="s">
        <v>683</v>
      </c>
      <c r="AH611" s="50" t="s">
        <v>683</v>
      </c>
      <c r="AI611" s="50" t="s">
        <v>683</v>
      </c>
      <c r="AJ611" s="50"/>
      <c r="AK611" s="107" t="s">
        <v>683</v>
      </c>
      <c r="AL611" s="50" t="s">
        <v>683</v>
      </c>
      <c r="AM611" s="50" t="s">
        <v>683</v>
      </c>
      <c r="AN611" s="50"/>
      <c r="AO611" s="192" t="s">
        <v>683</v>
      </c>
    </row>
    <row r="612" spans="1:41" ht="15" hidden="1" customHeight="1" outlineLevel="2">
      <c r="A612" s="155">
        <v>605990</v>
      </c>
      <c r="B612" s="156">
        <f t="shared" si="3620"/>
        <v>630501060</v>
      </c>
      <c r="C612" s="173">
        <v>501060</v>
      </c>
      <c r="D612" s="140"/>
      <c r="E612" s="109" t="str">
        <f>E290</f>
        <v>Бюджетообразующее предприятие 53</v>
      </c>
      <c r="F612" s="24" t="s">
        <v>105</v>
      </c>
      <c r="G612" s="125" t="str">
        <f t="shared" ref="G612" si="3958">IF(AD612="","",AD612)</f>
        <v/>
      </c>
      <c r="H612" s="125" t="str">
        <f t="shared" ref="H612" si="3959">IF(AE612="","",AE612)</f>
        <v/>
      </c>
      <c r="I612" s="125" t="str">
        <f t="shared" ref="I612" si="3960">IF(AF612="","",AF612)</f>
        <v/>
      </c>
      <c r="J612" s="125" t="str">
        <f t="shared" ref="J612" si="3961">IF(AG612="","",AG612)</f>
        <v/>
      </c>
      <c r="K612" s="125" t="str">
        <f t="shared" ref="K612" si="3962">IF(AH612="","",AH612)</f>
        <v/>
      </c>
      <c r="L612" s="125" t="str">
        <f t="shared" ref="L612" si="3963">IF(AI612="","",AI612)</f>
        <v/>
      </c>
      <c r="M612" s="125"/>
      <c r="N612" s="125" t="str">
        <f t="shared" ref="N612" si="3964">IF(AK612="","",AK612)</f>
        <v/>
      </c>
      <c r="O612" s="125" t="str">
        <f t="shared" ref="O612" si="3965">IF(AL612="","",AL612)</f>
        <v/>
      </c>
      <c r="P612" s="125" t="str">
        <f t="shared" ref="P612" si="3966">IF(AM612="","",AM612)</f>
        <v/>
      </c>
      <c r="Q612" s="125"/>
      <c r="R612" s="125" t="str">
        <f t="shared" si="3653"/>
        <v/>
      </c>
      <c r="S612" s="125"/>
      <c r="T612" s="211"/>
      <c r="AA612" s="177" t="s">
        <v>709</v>
      </c>
      <c r="AD612" s="125" t="s">
        <v>683</v>
      </c>
      <c r="AE612" s="125" t="s">
        <v>683</v>
      </c>
      <c r="AF612" s="125" t="s">
        <v>683</v>
      </c>
      <c r="AG612" s="125" t="s">
        <v>683</v>
      </c>
      <c r="AH612" s="125" t="s">
        <v>683</v>
      </c>
      <c r="AI612" s="125" t="s">
        <v>683</v>
      </c>
      <c r="AJ612" s="125"/>
      <c r="AK612" s="125" t="s">
        <v>683</v>
      </c>
      <c r="AL612" s="125" t="s">
        <v>683</v>
      </c>
      <c r="AM612" s="125" t="s">
        <v>683</v>
      </c>
      <c r="AN612" s="125"/>
      <c r="AO612" s="125" t="s">
        <v>683</v>
      </c>
    </row>
    <row r="613" spans="1:41" ht="15.75" hidden="1" outlineLevel="2">
      <c r="A613" s="155">
        <v>606000</v>
      </c>
      <c r="B613" s="156">
        <f t="shared" si="3620"/>
        <v>630501070</v>
      </c>
      <c r="C613" s="173">
        <v>501070</v>
      </c>
      <c r="D613" s="140"/>
      <c r="E613" s="55" t="s">
        <v>110</v>
      </c>
      <c r="F613" s="78" t="s">
        <v>613</v>
      </c>
      <c r="G613" s="107" t="s">
        <v>587</v>
      </c>
      <c r="H613" s="50">
        <f>IFERROR(IF(G612,H612/G612*100,0),0)</f>
        <v>0</v>
      </c>
      <c r="I613" s="50">
        <f t="shared" ref="I613" si="3967">IFERROR(IF(H612,I612/H612*100,0),0)</f>
        <v>0</v>
      </c>
      <c r="J613" s="50">
        <f t="shared" ref="J613" si="3968">IFERROR(IF(I612,J612/I612*100,0),0)</f>
        <v>0</v>
      </c>
      <c r="K613" s="50">
        <f t="shared" ref="K613" si="3969">IFERROR(IF(J612,K612/J612*100,0),0)</f>
        <v>0</v>
      </c>
      <c r="L613" s="50">
        <f t="shared" ref="L613" si="3970">IFERROR(IF(K612,L612/K612*100,0),0)</f>
        <v>0</v>
      </c>
      <c r="M613" s="50">
        <f t="shared" ref="M613" si="3971">IFERROR(IF(L612,M612/L612*100,0),0)</f>
        <v>0</v>
      </c>
      <c r="N613" s="107" t="s">
        <v>587</v>
      </c>
      <c r="O613" s="50">
        <f>IFERROR(IF(N612,O612/N612*100,0),0)</f>
        <v>0</v>
      </c>
      <c r="P613" s="50">
        <f t="shared" ref="P613" si="3972">IFERROR(IF(O612,P612/O612*100,0),0)</f>
        <v>0</v>
      </c>
      <c r="Q613" s="50">
        <f t="shared" ref="Q613:S613" si="3973">IFERROR(IF(P612,Q612/P612*100,0),0)</f>
        <v>0</v>
      </c>
      <c r="R613" s="192" t="str">
        <f t="shared" si="3653"/>
        <v/>
      </c>
      <c r="S613" s="50">
        <f t="shared" si="3973"/>
        <v>0</v>
      </c>
      <c r="T613" s="215"/>
      <c r="AA613" s="177" t="s">
        <v>110</v>
      </c>
      <c r="AD613" s="107" t="s">
        <v>683</v>
      </c>
      <c r="AE613" s="50" t="s">
        <v>683</v>
      </c>
      <c r="AF613" s="50" t="s">
        <v>683</v>
      </c>
      <c r="AG613" s="50" t="s">
        <v>683</v>
      </c>
      <c r="AH613" s="50" t="s">
        <v>683</v>
      </c>
      <c r="AI613" s="50" t="s">
        <v>683</v>
      </c>
      <c r="AJ613" s="50"/>
      <c r="AK613" s="107" t="s">
        <v>683</v>
      </c>
      <c r="AL613" s="50" t="s">
        <v>683</v>
      </c>
      <c r="AM613" s="50" t="s">
        <v>683</v>
      </c>
      <c r="AN613" s="50"/>
      <c r="AO613" s="192" t="s">
        <v>683</v>
      </c>
    </row>
    <row r="614" spans="1:41" ht="15" hidden="1" customHeight="1" outlineLevel="2">
      <c r="A614" s="155">
        <v>606010</v>
      </c>
      <c r="B614" s="156">
        <f t="shared" si="3620"/>
        <v>630501080</v>
      </c>
      <c r="C614" s="173">
        <v>501080</v>
      </c>
      <c r="D614" s="140"/>
      <c r="E614" s="109" t="str">
        <f>E292</f>
        <v>Бюджетообразующее предприятие 54</v>
      </c>
      <c r="F614" s="24" t="s">
        <v>105</v>
      </c>
      <c r="G614" s="125" t="str">
        <f t="shared" ref="G614" si="3974">IF(AD614="","",AD614)</f>
        <v/>
      </c>
      <c r="H614" s="125" t="str">
        <f t="shared" ref="H614" si="3975">IF(AE614="","",AE614)</f>
        <v/>
      </c>
      <c r="I614" s="125" t="str">
        <f t="shared" ref="I614" si="3976">IF(AF614="","",AF614)</f>
        <v/>
      </c>
      <c r="J614" s="125" t="str">
        <f t="shared" ref="J614" si="3977">IF(AG614="","",AG614)</f>
        <v/>
      </c>
      <c r="K614" s="125" t="str">
        <f t="shared" ref="K614" si="3978">IF(AH614="","",AH614)</f>
        <v/>
      </c>
      <c r="L614" s="125" t="str">
        <f t="shared" ref="L614" si="3979">IF(AI614="","",AI614)</f>
        <v/>
      </c>
      <c r="M614" s="125"/>
      <c r="N614" s="125" t="str">
        <f t="shared" ref="N614" si="3980">IF(AK614="","",AK614)</f>
        <v/>
      </c>
      <c r="O614" s="125" t="str">
        <f t="shared" ref="O614" si="3981">IF(AL614="","",AL614)</f>
        <v/>
      </c>
      <c r="P614" s="125" t="str">
        <f t="shared" ref="P614" si="3982">IF(AM614="","",AM614)</f>
        <v/>
      </c>
      <c r="Q614" s="125"/>
      <c r="R614" s="125" t="str">
        <f t="shared" si="3653"/>
        <v/>
      </c>
      <c r="S614" s="125"/>
      <c r="T614" s="211"/>
      <c r="AA614" s="177" t="s">
        <v>710</v>
      </c>
      <c r="AD614" s="125" t="s">
        <v>683</v>
      </c>
      <c r="AE614" s="125" t="s">
        <v>683</v>
      </c>
      <c r="AF614" s="125" t="s">
        <v>683</v>
      </c>
      <c r="AG614" s="125" t="s">
        <v>683</v>
      </c>
      <c r="AH614" s="125" t="s">
        <v>683</v>
      </c>
      <c r="AI614" s="125" t="s">
        <v>683</v>
      </c>
      <c r="AJ614" s="125"/>
      <c r="AK614" s="125" t="s">
        <v>683</v>
      </c>
      <c r="AL614" s="125" t="s">
        <v>683</v>
      </c>
      <c r="AM614" s="125" t="s">
        <v>683</v>
      </c>
      <c r="AN614" s="125"/>
      <c r="AO614" s="125" t="s">
        <v>683</v>
      </c>
    </row>
    <row r="615" spans="1:41" ht="15.75" hidden="1" outlineLevel="2">
      <c r="A615" s="155">
        <v>606020</v>
      </c>
      <c r="B615" s="156">
        <f t="shared" si="3620"/>
        <v>630501090</v>
      </c>
      <c r="C615" s="173">
        <v>501090</v>
      </c>
      <c r="D615" s="140"/>
      <c r="E615" s="55" t="s">
        <v>110</v>
      </c>
      <c r="F615" s="78" t="s">
        <v>613</v>
      </c>
      <c r="G615" s="107" t="s">
        <v>587</v>
      </c>
      <c r="H615" s="50">
        <f>IFERROR(IF(G614,H614/G614*100,0),0)</f>
        <v>0</v>
      </c>
      <c r="I615" s="50">
        <f t="shared" ref="I615" si="3983">IFERROR(IF(H614,I614/H614*100,0),0)</f>
        <v>0</v>
      </c>
      <c r="J615" s="50">
        <f t="shared" ref="J615" si="3984">IFERROR(IF(I614,J614/I614*100,0),0)</f>
        <v>0</v>
      </c>
      <c r="K615" s="50">
        <f t="shared" ref="K615" si="3985">IFERROR(IF(J614,K614/J614*100,0),0)</f>
        <v>0</v>
      </c>
      <c r="L615" s="50">
        <f t="shared" ref="L615" si="3986">IFERROR(IF(K614,L614/K614*100,0),0)</f>
        <v>0</v>
      </c>
      <c r="M615" s="50">
        <f t="shared" ref="M615" si="3987">IFERROR(IF(L614,M614/L614*100,0),0)</f>
        <v>0</v>
      </c>
      <c r="N615" s="107" t="s">
        <v>587</v>
      </c>
      <c r="O615" s="50">
        <f>IFERROR(IF(N614,O614/N614*100,0),0)</f>
        <v>0</v>
      </c>
      <c r="P615" s="50">
        <f t="shared" ref="P615" si="3988">IFERROR(IF(O614,P614/O614*100,0),0)</f>
        <v>0</v>
      </c>
      <c r="Q615" s="50">
        <f t="shared" ref="Q615:S615" si="3989">IFERROR(IF(P614,Q614/P614*100,0),0)</f>
        <v>0</v>
      </c>
      <c r="R615" s="192" t="str">
        <f t="shared" si="3653"/>
        <v/>
      </c>
      <c r="S615" s="50">
        <f t="shared" si="3989"/>
        <v>0</v>
      </c>
      <c r="T615" s="215"/>
      <c r="AA615" s="177" t="s">
        <v>110</v>
      </c>
      <c r="AD615" s="107" t="s">
        <v>683</v>
      </c>
      <c r="AE615" s="50" t="s">
        <v>683</v>
      </c>
      <c r="AF615" s="50" t="s">
        <v>683</v>
      </c>
      <c r="AG615" s="50" t="s">
        <v>683</v>
      </c>
      <c r="AH615" s="50" t="s">
        <v>683</v>
      </c>
      <c r="AI615" s="50" t="s">
        <v>683</v>
      </c>
      <c r="AJ615" s="50"/>
      <c r="AK615" s="107" t="s">
        <v>683</v>
      </c>
      <c r="AL615" s="50" t="s">
        <v>683</v>
      </c>
      <c r="AM615" s="50" t="s">
        <v>683</v>
      </c>
      <c r="AN615" s="50"/>
      <c r="AO615" s="192" t="s">
        <v>683</v>
      </c>
    </row>
    <row r="616" spans="1:41" ht="15" hidden="1" customHeight="1" outlineLevel="2">
      <c r="A616" s="155">
        <v>606030</v>
      </c>
      <c r="B616" s="156">
        <f t="shared" si="3620"/>
        <v>630501100</v>
      </c>
      <c r="C616" s="173">
        <v>501100</v>
      </c>
      <c r="D616" s="140"/>
      <c r="E616" s="109" t="str">
        <f>E294</f>
        <v>Бюджетообразующее предприятие 55</v>
      </c>
      <c r="F616" s="24" t="s">
        <v>105</v>
      </c>
      <c r="G616" s="125" t="str">
        <f t="shared" ref="G616" si="3990">IF(AD616="","",AD616)</f>
        <v/>
      </c>
      <c r="H616" s="125" t="str">
        <f t="shared" ref="H616" si="3991">IF(AE616="","",AE616)</f>
        <v/>
      </c>
      <c r="I616" s="125" t="str">
        <f t="shared" ref="I616" si="3992">IF(AF616="","",AF616)</f>
        <v/>
      </c>
      <c r="J616" s="125" t="str">
        <f t="shared" ref="J616" si="3993">IF(AG616="","",AG616)</f>
        <v/>
      </c>
      <c r="K616" s="125" t="str">
        <f t="shared" ref="K616" si="3994">IF(AH616="","",AH616)</f>
        <v/>
      </c>
      <c r="L616" s="125" t="str">
        <f t="shared" ref="L616" si="3995">IF(AI616="","",AI616)</f>
        <v/>
      </c>
      <c r="M616" s="125"/>
      <c r="N616" s="125" t="str">
        <f t="shared" ref="N616" si="3996">IF(AK616="","",AK616)</f>
        <v/>
      </c>
      <c r="O616" s="125" t="str">
        <f t="shared" ref="O616" si="3997">IF(AL616="","",AL616)</f>
        <v/>
      </c>
      <c r="P616" s="125" t="str">
        <f t="shared" ref="P616" si="3998">IF(AM616="","",AM616)</f>
        <v/>
      </c>
      <c r="Q616" s="125"/>
      <c r="R616" s="125" t="str">
        <f t="shared" si="3653"/>
        <v/>
      </c>
      <c r="S616" s="125"/>
      <c r="T616" s="211"/>
      <c r="AA616" s="177" t="s">
        <v>711</v>
      </c>
      <c r="AD616" s="125" t="s">
        <v>683</v>
      </c>
      <c r="AE616" s="125" t="s">
        <v>683</v>
      </c>
      <c r="AF616" s="125" t="s">
        <v>683</v>
      </c>
      <c r="AG616" s="125" t="s">
        <v>683</v>
      </c>
      <c r="AH616" s="125" t="s">
        <v>683</v>
      </c>
      <c r="AI616" s="125" t="s">
        <v>683</v>
      </c>
      <c r="AJ616" s="125"/>
      <c r="AK616" s="125" t="s">
        <v>683</v>
      </c>
      <c r="AL616" s="125" t="s">
        <v>683</v>
      </c>
      <c r="AM616" s="125" t="s">
        <v>683</v>
      </c>
      <c r="AN616" s="125"/>
      <c r="AO616" s="125" t="s">
        <v>683</v>
      </c>
    </row>
    <row r="617" spans="1:41" ht="15.75" hidden="1" outlineLevel="2">
      <c r="A617" s="155">
        <v>606040</v>
      </c>
      <c r="B617" s="156">
        <f t="shared" si="3620"/>
        <v>630501110</v>
      </c>
      <c r="C617" s="173">
        <v>501110</v>
      </c>
      <c r="D617" s="140"/>
      <c r="E617" s="55" t="s">
        <v>110</v>
      </c>
      <c r="F617" s="78" t="s">
        <v>613</v>
      </c>
      <c r="G617" s="107" t="s">
        <v>587</v>
      </c>
      <c r="H617" s="50">
        <f>IFERROR(IF(G616,H616/G616*100,0),0)</f>
        <v>0</v>
      </c>
      <c r="I617" s="50">
        <f t="shared" ref="I617" si="3999">IFERROR(IF(H616,I616/H616*100,0),0)</f>
        <v>0</v>
      </c>
      <c r="J617" s="50">
        <f t="shared" ref="J617" si="4000">IFERROR(IF(I616,J616/I616*100,0),0)</f>
        <v>0</v>
      </c>
      <c r="K617" s="50">
        <f t="shared" ref="K617" si="4001">IFERROR(IF(J616,K616/J616*100,0),0)</f>
        <v>0</v>
      </c>
      <c r="L617" s="50">
        <f t="shared" ref="L617" si="4002">IFERROR(IF(K616,L616/K616*100,0),0)</f>
        <v>0</v>
      </c>
      <c r="M617" s="50">
        <f t="shared" ref="M617" si="4003">IFERROR(IF(L616,M616/L616*100,0),0)</f>
        <v>0</v>
      </c>
      <c r="N617" s="107" t="s">
        <v>587</v>
      </c>
      <c r="O617" s="50">
        <f>IFERROR(IF(N616,O616/N616*100,0),0)</f>
        <v>0</v>
      </c>
      <c r="P617" s="50">
        <f t="shared" ref="P617" si="4004">IFERROR(IF(O616,P616/O616*100,0),0)</f>
        <v>0</v>
      </c>
      <c r="Q617" s="50">
        <f t="shared" ref="Q617:S617" si="4005">IFERROR(IF(P616,Q616/P616*100,0),0)</f>
        <v>0</v>
      </c>
      <c r="R617" s="192" t="str">
        <f t="shared" si="3653"/>
        <v/>
      </c>
      <c r="S617" s="50">
        <f t="shared" si="4005"/>
        <v>0</v>
      </c>
      <c r="T617" s="215"/>
      <c r="AA617" s="177" t="s">
        <v>110</v>
      </c>
      <c r="AD617" s="107" t="s">
        <v>683</v>
      </c>
      <c r="AE617" s="50" t="s">
        <v>683</v>
      </c>
      <c r="AF617" s="50" t="s">
        <v>683</v>
      </c>
      <c r="AG617" s="50" t="s">
        <v>683</v>
      </c>
      <c r="AH617" s="50" t="s">
        <v>683</v>
      </c>
      <c r="AI617" s="50" t="s">
        <v>683</v>
      </c>
      <c r="AJ617" s="50"/>
      <c r="AK617" s="107" t="s">
        <v>683</v>
      </c>
      <c r="AL617" s="50" t="s">
        <v>683</v>
      </c>
      <c r="AM617" s="50" t="s">
        <v>683</v>
      </c>
      <c r="AN617" s="50"/>
      <c r="AO617" s="192" t="s">
        <v>683</v>
      </c>
    </row>
    <row r="618" spans="1:41" ht="15" hidden="1" customHeight="1" outlineLevel="2">
      <c r="A618" s="155">
        <v>606050</v>
      </c>
      <c r="B618" s="156">
        <f t="shared" si="3620"/>
        <v>630501120</v>
      </c>
      <c r="C618" s="173">
        <v>501120</v>
      </c>
      <c r="D618" s="140"/>
      <c r="E618" s="109" t="str">
        <f>E296</f>
        <v>Бюджетообразующее предприятие 56</v>
      </c>
      <c r="F618" s="24" t="s">
        <v>105</v>
      </c>
      <c r="G618" s="125" t="str">
        <f t="shared" ref="G618" si="4006">IF(AD618="","",AD618)</f>
        <v/>
      </c>
      <c r="H618" s="125" t="str">
        <f t="shared" ref="H618" si="4007">IF(AE618="","",AE618)</f>
        <v/>
      </c>
      <c r="I618" s="125" t="str">
        <f t="shared" ref="I618" si="4008">IF(AF618="","",AF618)</f>
        <v/>
      </c>
      <c r="J618" s="125" t="str">
        <f t="shared" ref="J618" si="4009">IF(AG618="","",AG618)</f>
        <v/>
      </c>
      <c r="K618" s="125" t="str">
        <f t="shared" ref="K618" si="4010">IF(AH618="","",AH618)</f>
        <v/>
      </c>
      <c r="L618" s="125" t="str">
        <f t="shared" ref="L618" si="4011">IF(AI618="","",AI618)</f>
        <v/>
      </c>
      <c r="M618" s="125"/>
      <c r="N618" s="125" t="str">
        <f t="shared" ref="N618" si="4012">IF(AK618="","",AK618)</f>
        <v/>
      </c>
      <c r="O618" s="125" t="str">
        <f t="shared" ref="O618" si="4013">IF(AL618="","",AL618)</f>
        <v/>
      </c>
      <c r="P618" s="125" t="str">
        <f t="shared" ref="P618" si="4014">IF(AM618="","",AM618)</f>
        <v/>
      </c>
      <c r="Q618" s="125"/>
      <c r="R618" s="125" t="str">
        <f t="shared" si="3653"/>
        <v/>
      </c>
      <c r="S618" s="125"/>
      <c r="T618" s="211"/>
      <c r="AA618" s="177" t="s">
        <v>712</v>
      </c>
      <c r="AD618" s="125" t="s">
        <v>683</v>
      </c>
      <c r="AE618" s="125" t="s">
        <v>683</v>
      </c>
      <c r="AF618" s="125" t="s">
        <v>683</v>
      </c>
      <c r="AG618" s="125" t="s">
        <v>683</v>
      </c>
      <c r="AH618" s="125" t="s">
        <v>683</v>
      </c>
      <c r="AI618" s="125" t="s">
        <v>683</v>
      </c>
      <c r="AJ618" s="125"/>
      <c r="AK618" s="125" t="s">
        <v>683</v>
      </c>
      <c r="AL618" s="125" t="s">
        <v>683</v>
      </c>
      <c r="AM618" s="125" t="s">
        <v>683</v>
      </c>
      <c r="AN618" s="125"/>
      <c r="AO618" s="125" t="s">
        <v>683</v>
      </c>
    </row>
    <row r="619" spans="1:41" ht="15.75" hidden="1" outlineLevel="2">
      <c r="A619" s="155">
        <v>606060</v>
      </c>
      <c r="B619" s="156">
        <f t="shared" si="3620"/>
        <v>630501130</v>
      </c>
      <c r="C619" s="173">
        <v>501130</v>
      </c>
      <c r="D619" s="140"/>
      <c r="E619" s="55" t="s">
        <v>110</v>
      </c>
      <c r="F619" s="78" t="s">
        <v>613</v>
      </c>
      <c r="G619" s="107" t="s">
        <v>587</v>
      </c>
      <c r="H619" s="50">
        <f>IFERROR(IF(G618,H618/G618*100,0),0)</f>
        <v>0</v>
      </c>
      <c r="I619" s="50">
        <f t="shared" ref="I619" si="4015">IFERROR(IF(H618,I618/H618*100,0),0)</f>
        <v>0</v>
      </c>
      <c r="J619" s="50">
        <f t="shared" ref="J619" si="4016">IFERROR(IF(I618,J618/I618*100,0),0)</f>
        <v>0</v>
      </c>
      <c r="K619" s="50">
        <f t="shared" ref="K619" si="4017">IFERROR(IF(J618,K618/J618*100,0),0)</f>
        <v>0</v>
      </c>
      <c r="L619" s="50">
        <f t="shared" ref="L619" si="4018">IFERROR(IF(K618,L618/K618*100,0),0)</f>
        <v>0</v>
      </c>
      <c r="M619" s="50">
        <f t="shared" ref="M619" si="4019">IFERROR(IF(L618,M618/L618*100,0),0)</f>
        <v>0</v>
      </c>
      <c r="N619" s="107" t="s">
        <v>587</v>
      </c>
      <c r="O619" s="50">
        <f>IFERROR(IF(N618,O618/N618*100,0),0)</f>
        <v>0</v>
      </c>
      <c r="P619" s="50">
        <f t="shared" ref="P619" si="4020">IFERROR(IF(O618,P618/O618*100,0),0)</f>
        <v>0</v>
      </c>
      <c r="Q619" s="50">
        <f t="shared" ref="Q619:S619" si="4021">IFERROR(IF(P618,Q618/P618*100,0),0)</f>
        <v>0</v>
      </c>
      <c r="R619" s="192" t="str">
        <f t="shared" si="3653"/>
        <v/>
      </c>
      <c r="S619" s="50">
        <f t="shared" si="4021"/>
        <v>0</v>
      </c>
      <c r="T619" s="215"/>
      <c r="AA619" s="177" t="s">
        <v>110</v>
      </c>
      <c r="AD619" s="107" t="s">
        <v>683</v>
      </c>
      <c r="AE619" s="50" t="s">
        <v>683</v>
      </c>
      <c r="AF619" s="50" t="s">
        <v>683</v>
      </c>
      <c r="AG619" s="50" t="s">
        <v>683</v>
      </c>
      <c r="AH619" s="50" t="s">
        <v>683</v>
      </c>
      <c r="AI619" s="50" t="s">
        <v>683</v>
      </c>
      <c r="AJ619" s="50"/>
      <c r="AK619" s="107" t="s">
        <v>683</v>
      </c>
      <c r="AL619" s="50" t="s">
        <v>683</v>
      </c>
      <c r="AM619" s="50" t="s">
        <v>683</v>
      </c>
      <c r="AN619" s="50"/>
      <c r="AO619" s="192" t="s">
        <v>683</v>
      </c>
    </row>
    <row r="620" spans="1:41" ht="15" hidden="1" customHeight="1" outlineLevel="2">
      <c r="A620" s="155">
        <v>606070</v>
      </c>
      <c r="B620" s="156">
        <f t="shared" si="3620"/>
        <v>630501140</v>
      </c>
      <c r="C620" s="173">
        <v>501140</v>
      </c>
      <c r="D620" s="140"/>
      <c r="E620" s="109" t="str">
        <f>E298</f>
        <v>Бюджетообразующее предприятие 57</v>
      </c>
      <c r="F620" s="24" t="s">
        <v>105</v>
      </c>
      <c r="G620" s="125" t="str">
        <f t="shared" ref="G620" si="4022">IF(AD620="","",AD620)</f>
        <v/>
      </c>
      <c r="H620" s="125" t="str">
        <f t="shared" ref="H620" si="4023">IF(AE620="","",AE620)</f>
        <v/>
      </c>
      <c r="I620" s="125" t="str">
        <f t="shared" ref="I620" si="4024">IF(AF620="","",AF620)</f>
        <v/>
      </c>
      <c r="J620" s="125" t="str">
        <f t="shared" ref="J620" si="4025">IF(AG620="","",AG620)</f>
        <v/>
      </c>
      <c r="K620" s="125" t="str">
        <f t="shared" ref="K620" si="4026">IF(AH620="","",AH620)</f>
        <v/>
      </c>
      <c r="L620" s="125" t="str">
        <f t="shared" ref="L620" si="4027">IF(AI620="","",AI620)</f>
        <v/>
      </c>
      <c r="M620" s="125"/>
      <c r="N620" s="125" t="str">
        <f t="shared" ref="N620" si="4028">IF(AK620="","",AK620)</f>
        <v/>
      </c>
      <c r="O620" s="125" t="str">
        <f t="shared" ref="O620" si="4029">IF(AL620="","",AL620)</f>
        <v/>
      </c>
      <c r="P620" s="125" t="str">
        <f t="shared" ref="P620" si="4030">IF(AM620="","",AM620)</f>
        <v/>
      </c>
      <c r="Q620" s="125"/>
      <c r="R620" s="125" t="str">
        <f t="shared" si="3653"/>
        <v/>
      </c>
      <c r="S620" s="125"/>
      <c r="T620" s="211"/>
      <c r="AA620" s="177" t="s">
        <v>713</v>
      </c>
      <c r="AD620" s="125" t="s">
        <v>683</v>
      </c>
      <c r="AE620" s="125" t="s">
        <v>683</v>
      </c>
      <c r="AF620" s="125" t="s">
        <v>683</v>
      </c>
      <c r="AG620" s="125" t="s">
        <v>683</v>
      </c>
      <c r="AH620" s="125" t="s">
        <v>683</v>
      </c>
      <c r="AI620" s="125" t="s">
        <v>683</v>
      </c>
      <c r="AJ620" s="125"/>
      <c r="AK620" s="125" t="s">
        <v>683</v>
      </c>
      <c r="AL620" s="125" t="s">
        <v>683</v>
      </c>
      <c r="AM620" s="125" t="s">
        <v>683</v>
      </c>
      <c r="AN620" s="125"/>
      <c r="AO620" s="125" t="s">
        <v>683</v>
      </c>
    </row>
    <row r="621" spans="1:41" ht="15.75" hidden="1" outlineLevel="2">
      <c r="A621" s="155">
        <v>606080</v>
      </c>
      <c r="B621" s="156">
        <f t="shared" si="3620"/>
        <v>630501150</v>
      </c>
      <c r="C621" s="173">
        <v>501150</v>
      </c>
      <c r="D621" s="140"/>
      <c r="E621" s="55" t="s">
        <v>110</v>
      </c>
      <c r="F621" s="78" t="s">
        <v>613</v>
      </c>
      <c r="G621" s="107" t="s">
        <v>587</v>
      </c>
      <c r="H621" s="50">
        <f>IFERROR(IF(G620,H620/G620*100,0),0)</f>
        <v>0</v>
      </c>
      <c r="I621" s="50">
        <f t="shared" ref="I621" si="4031">IFERROR(IF(H620,I620/H620*100,0),0)</f>
        <v>0</v>
      </c>
      <c r="J621" s="50">
        <f t="shared" ref="J621" si="4032">IFERROR(IF(I620,J620/I620*100,0),0)</f>
        <v>0</v>
      </c>
      <c r="K621" s="50">
        <f t="shared" ref="K621" si="4033">IFERROR(IF(J620,K620/J620*100,0),0)</f>
        <v>0</v>
      </c>
      <c r="L621" s="50">
        <f t="shared" ref="L621" si="4034">IFERROR(IF(K620,L620/K620*100,0),0)</f>
        <v>0</v>
      </c>
      <c r="M621" s="50">
        <f t="shared" ref="M621" si="4035">IFERROR(IF(L620,M620/L620*100,0),0)</f>
        <v>0</v>
      </c>
      <c r="N621" s="107" t="s">
        <v>587</v>
      </c>
      <c r="O621" s="50">
        <f>IFERROR(IF(N620,O620/N620*100,0),0)</f>
        <v>0</v>
      </c>
      <c r="P621" s="50">
        <f t="shared" ref="P621" si="4036">IFERROR(IF(O620,P620/O620*100,0),0)</f>
        <v>0</v>
      </c>
      <c r="Q621" s="50">
        <f t="shared" ref="Q621:S621" si="4037">IFERROR(IF(P620,Q620/P620*100,0),0)</f>
        <v>0</v>
      </c>
      <c r="R621" s="192" t="str">
        <f t="shared" si="3653"/>
        <v/>
      </c>
      <c r="S621" s="50">
        <f t="shared" si="4037"/>
        <v>0</v>
      </c>
      <c r="T621" s="215"/>
      <c r="AA621" s="177" t="s">
        <v>110</v>
      </c>
      <c r="AD621" s="107" t="s">
        <v>683</v>
      </c>
      <c r="AE621" s="50" t="s">
        <v>683</v>
      </c>
      <c r="AF621" s="50" t="s">
        <v>683</v>
      </c>
      <c r="AG621" s="50" t="s">
        <v>683</v>
      </c>
      <c r="AH621" s="50" t="s">
        <v>683</v>
      </c>
      <c r="AI621" s="50" t="s">
        <v>683</v>
      </c>
      <c r="AJ621" s="50"/>
      <c r="AK621" s="107" t="s">
        <v>683</v>
      </c>
      <c r="AL621" s="50" t="s">
        <v>683</v>
      </c>
      <c r="AM621" s="50" t="s">
        <v>683</v>
      </c>
      <c r="AN621" s="50"/>
      <c r="AO621" s="192" t="s">
        <v>683</v>
      </c>
    </row>
    <row r="622" spans="1:41" ht="15.75" hidden="1" outlineLevel="2">
      <c r="A622" s="155">
        <v>606090</v>
      </c>
      <c r="B622" s="156">
        <f t="shared" si="3620"/>
        <v>630501160</v>
      </c>
      <c r="C622" s="173">
        <v>501160</v>
      </c>
      <c r="D622" s="140"/>
      <c r="E622" s="109" t="str">
        <f>E300</f>
        <v>Бюджетообразующее предприятие 58</v>
      </c>
      <c r="F622" s="24" t="s">
        <v>105</v>
      </c>
      <c r="G622" s="125" t="str">
        <f t="shared" ref="G622" si="4038">IF(AD622="","",AD622)</f>
        <v/>
      </c>
      <c r="H622" s="125" t="str">
        <f t="shared" ref="H622" si="4039">IF(AE622="","",AE622)</f>
        <v/>
      </c>
      <c r="I622" s="125" t="str">
        <f t="shared" ref="I622" si="4040">IF(AF622="","",AF622)</f>
        <v/>
      </c>
      <c r="J622" s="125" t="str">
        <f t="shared" ref="J622" si="4041">IF(AG622="","",AG622)</f>
        <v/>
      </c>
      <c r="K622" s="125" t="str">
        <f t="shared" ref="K622" si="4042">IF(AH622="","",AH622)</f>
        <v/>
      </c>
      <c r="L622" s="125" t="str">
        <f t="shared" ref="L622" si="4043">IF(AI622="","",AI622)</f>
        <v/>
      </c>
      <c r="M622" s="125"/>
      <c r="N622" s="125" t="str">
        <f t="shared" ref="N622" si="4044">IF(AK622="","",AK622)</f>
        <v/>
      </c>
      <c r="O622" s="125" t="str">
        <f t="shared" ref="O622" si="4045">IF(AL622="","",AL622)</f>
        <v/>
      </c>
      <c r="P622" s="125" t="str">
        <f t="shared" ref="P622" si="4046">IF(AM622="","",AM622)</f>
        <v/>
      </c>
      <c r="Q622" s="125"/>
      <c r="R622" s="125" t="str">
        <f t="shared" si="3653"/>
        <v/>
      </c>
      <c r="S622" s="125"/>
      <c r="T622" s="211"/>
      <c r="AA622" s="177" t="s">
        <v>714</v>
      </c>
      <c r="AD622" s="125" t="s">
        <v>683</v>
      </c>
      <c r="AE622" s="125" t="s">
        <v>683</v>
      </c>
      <c r="AF622" s="125" t="s">
        <v>683</v>
      </c>
      <c r="AG622" s="125" t="s">
        <v>683</v>
      </c>
      <c r="AH622" s="125" t="s">
        <v>683</v>
      </c>
      <c r="AI622" s="125" t="s">
        <v>683</v>
      </c>
      <c r="AJ622" s="125"/>
      <c r="AK622" s="125" t="s">
        <v>683</v>
      </c>
      <c r="AL622" s="125" t="s">
        <v>683</v>
      </c>
      <c r="AM622" s="125" t="s">
        <v>683</v>
      </c>
      <c r="AN622" s="125"/>
      <c r="AO622" s="125" t="s">
        <v>683</v>
      </c>
    </row>
    <row r="623" spans="1:41" ht="15.75" hidden="1" outlineLevel="2">
      <c r="A623" s="155">
        <v>606100</v>
      </c>
      <c r="B623" s="156">
        <f t="shared" si="3620"/>
        <v>630501170</v>
      </c>
      <c r="C623" s="173">
        <v>501170</v>
      </c>
      <c r="D623" s="140"/>
      <c r="E623" s="55" t="s">
        <v>110</v>
      </c>
      <c r="F623" s="78" t="s">
        <v>613</v>
      </c>
      <c r="G623" s="107" t="s">
        <v>587</v>
      </c>
      <c r="H623" s="50">
        <f>IFERROR(IF(G622,H622/G622*100,0),0)</f>
        <v>0</v>
      </c>
      <c r="I623" s="50">
        <f t="shared" ref="I623" si="4047">IFERROR(IF(H622,I622/H622*100,0),0)</f>
        <v>0</v>
      </c>
      <c r="J623" s="50">
        <f t="shared" ref="J623" si="4048">IFERROR(IF(I622,J622/I622*100,0),0)</f>
        <v>0</v>
      </c>
      <c r="K623" s="50">
        <f t="shared" ref="K623" si="4049">IFERROR(IF(J622,K622/J622*100,0),0)</f>
        <v>0</v>
      </c>
      <c r="L623" s="50">
        <f t="shared" ref="L623" si="4050">IFERROR(IF(K622,L622/K622*100,0),0)</f>
        <v>0</v>
      </c>
      <c r="M623" s="50">
        <f t="shared" ref="M623" si="4051">IFERROR(IF(L622,M622/L622*100,0),0)</f>
        <v>0</v>
      </c>
      <c r="N623" s="107" t="s">
        <v>587</v>
      </c>
      <c r="O623" s="50">
        <f>IFERROR(IF(N622,O622/N622*100,0),0)</f>
        <v>0</v>
      </c>
      <c r="P623" s="50">
        <f t="shared" ref="P623" si="4052">IFERROR(IF(O622,P622/O622*100,0),0)</f>
        <v>0</v>
      </c>
      <c r="Q623" s="50">
        <f t="shared" ref="Q623:S623" si="4053">IFERROR(IF(P622,Q622/P622*100,0),0)</f>
        <v>0</v>
      </c>
      <c r="R623" s="192" t="str">
        <f t="shared" si="3653"/>
        <v/>
      </c>
      <c r="S623" s="50">
        <f t="shared" si="4053"/>
        <v>0</v>
      </c>
      <c r="T623" s="215"/>
      <c r="AA623" s="177" t="s">
        <v>110</v>
      </c>
      <c r="AD623" s="107" t="s">
        <v>683</v>
      </c>
      <c r="AE623" s="50" t="s">
        <v>683</v>
      </c>
      <c r="AF623" s="50" t="s">
        <v>683</v>
      </c>
      <c r="AG623" s="50" t="s">
        <v>683</v>
      </c>
      <c r="AH623" s="50" t="s">
        <v>683</v>
      </c>
      <c r="AI623" s="50" t="s">
        <v>683</v>
      </c>
      <c r="AJ623" s="50"/>
      <c r="AK623" s="107" t="s">
        <v>683</v>
      </c>
      <c r="AL623" s="50" t="s">
        <v>683</v>
      </c>
      <c r="AM623" s="50" t="s">
        <v>683</v>
      </c>
      <c r="AN623" s="50"/>
      <c r="AO623" s="192" t="s">
        <v>683</v>
      </c>
    </row>
    <row r="624" spans="1:41" ht="15" hidden="1" customHeight="1" outlineLevel="2">
      <c r="A624" s="155">
        <v>606110</v>
      </c>
      <c r="B624" s="156">
        <f t="shared" si="3620"/>
        <v>630501180</v>
      </c>
      <c r="C624" s="173">
        <v>501180</v>
      </c>
      <c r="D624" s="140"/>
      <c r="E624" s="109" t="str">
        <f>E302</f>
        <v>Бюджетообразующее предприятие 59</v>
      </c>
      <c r="F624" s="24" t="s">
        <v>105</v>
      </c>
      <c r="G624" s="125" t="str">
        <f t="shared" ref="G624" si="4054">IF(AD624="","",AD624)</f>
        <v/>
      </c>
      <c r="H624" s="125" t="str">
        <f t="shared" ref="H624" si="4055">IF(AE624="","",AE624)</f>
        <v/>
      </c>
      <c r="I624" s="125" t="str">
        <f t="shared" ref="I624" si="4056">IF(AF624="","",AF624)</f>
        <v/>
      </c>
      <c r="J624" s="125" t="str">
        <f t="shared" ref="J624" si="4057">IF(AG624="","",AG624)</f>
        <v/>
      </c>
      <c r="K624" s="125" t="str">
        <f t="shared" ref="K624" si="4058">IF(AH624="","",AH624)</f>
        <v/>
      </c>
      <c r="L624" s="125" t="str">
        <f t="shared" ref="L624" si="4059">IF(AI624="","",AI624)</f>
        <v/>
      </c>
      <c r="M624" s="125"/>
      <c r="N624" s="125" t="str">
        <f t="shared" ref="N624" si="4060">IF(AK624="","",AK624)</f>
        <v/>
      </c>
      <c r="O624" s="125" t="str">
        <f t="shared" ref="O624" si="4061">IF(AL624="","",AL624)</f>
        <v/>
      </c>
      <c r="P624" s="125" t="str">
        <f t="shared" ref="P624" si="4062">IF(AM624="","",AM624)</f>
        <v/>
      </c>
      <c r="Q624" s="125"/>
      <c r="R624" s="125" t="str">
        <f t="shared" si="3653"/>
        <v/>
      </c>
      <c r="S624" s="125"/>
      <c r="T624" s="211"/>
      <c r="AA624" s="177" t="s">
        <v>715</v>
      </c>
      <c r="AD624" s="125" t="s">
        <v>683</v>
      </c>
      <c r="AE624" s="125" t="s">
        <v>683</v>
      </c>
      <c r="AF624" s="125" t="s">
        <v>683</v>
      </c>
      <c r="AG624" s="125" t="s">
        <v>683</v>
      </c>
      <c r="AH624" s="125" t="s">
        <v>683</v>
      </c>
      <c r="AI624" s="125" t="s">
        <v>683</v>
      </c>
      <c r="AJ624" s="125"/>
      <c r="AK624" s="125" t="s">
        <v>683</v>
      </c>
      <c r="AL624" s="125" t="s">
        <v>683</v>
      </c>
      <c r="AM624" s="125" t="s">
        <v>683</v>
      </c>
      <c r="AN624" s="125"/>
      <c r="AO624" s="125" t="s">
        <v>683</v>
      </c>
    </row>
    <row r="625" spans="1:41" ht="15.75" hidden="1" outlineLevel="2">
      <c r="A625" s="155">
        <v>606120</v>
      </c>
      <c r="B625" s="156">
        <f t="shared" si="3620"/>
        <v>630501190</v>
      </c>
      <c r="C625" s="173">
        <v>501190</v>
      </c>
      <c r="D625" s="140"/>
      <c r="E625" s="55" t="s">
        <v>110</v>
      </c>
      <c r="F625" s="78" t="s">
        <v>613</v>
      </c>
      <c r="G625" s="107" t="s">
        <v>587</v>
      </c>
      <c r="H625" s="50">
        <f>IFERROR(IF(G624,H624/G624*100,0),0)</f>
        <v>0</v>
      </c>
      <c r="I625" s="50">
        <f t="shared" ref="I625" si="4063">IFERROR(IF(H624,I624/H624*100,0),0)</f>
        <v>0</v>
      </c>
      <c r="J625" s="50">
        <f t="shared" ref="J625" si="4064">IFERROR(IF(I624,J624/I624*100,0),0)</f>
        <v>0</v>
      </c>
      <c r="K625" s="50">
        <f t="shared" ref="K625" si="4065">IFERROR(IF(J624,K624/J624*100,0),0)</f>
        <v>0</v>
      </c>
      <c r="L625" s="50">
        <f t="shared" ref="L625" si="4066">IFERROR(IF(K624,L624/K624*100,0),0)</f>
        <v>0</v>
      </c>
      <c r="M625" s="50">
        <f t="shared" ref="M625" si="4067">IFERROR(IF(L624,M624/L624*100,0),0)</f>
        <v>0</v>
      </c>
      <c r="N625" s="107" t="s">
        <v>587</v>
      </c>
      <c r="O625" s="50">
        <f>IFERROR(IF(N624,O624/N624*100,0),0)</f>
        <v>0</v>
      </c>
      <c r="P625" s="50">
        <f t="shared" ref="P625" si="4068">IFERROR(IF(O624,P624/O624*100,0),0)</f>
        <v>0</v>
      </c>
      <c r="Q625" s="50">
        <f t="shared" ref="Q625:S625" si="4069">IFERROR(IF(P624,Q624/P624*100,0),0)</f>
        <v>0</v>
      </c>
      <c r="R625" s="192" t="str">
        <f t="shared" si="3653"/>
        <v/>
      </c>
      <c r="S625" s="50">
        <f t="shared" si="4069"/>
        <v>0</v>
      </c>
      <c r="T625" s="215"/>
      <c r="AA625" s="177" t="s">
        <v>110</v>
      </c>
      <c r="AD625" s="107" t="s">
        <v>683</v>
      </c>
      <c r="AE625" s="50" t="s">
        <v>683</v>
      </c>
      <c r="AF625" s="50" t="s">
        <v>683</v>
      </c>
      <c r="AG625" s="50" t="s">
        <v>683</v>
      </c>
      <c r="AH625" s="50" t="s">
        <v>683</v>
      </c>
      <c r="AI625" s="50" t="s">
        <v>683</v>
      </c>
      <c r="AJ625" s="50"/>
      <c r="AK625" s="107" t="s">
        <v>683</v>
      </c>
      <c r="AL625" s="50" t="s">
        <v>683</v>
      </c>
      <c r="AM625" s="50" t="s">
        <v>683</v>
      </c>
      <c r="AN625" s="50"/>
      <c r="AO625" s="192" t="s">
        <v>683</v>
      </c>
    </row>
    <row r="626" spans="1:41" ht="15" hidden="1" customHeight="1" outlineLevel="2">
      <c r="A626" s="155">
        <v>606130</v>
      </c>
      <c r="B626" s="156">
        <f t="shared" si="3620"/>
        <v>630501200</v>
      </c>
      <c r="C626" s="173">
        <v>501200</v>
      </c>
      <c r="D626" s="140"/>
      <c r="E626" s="109" t="str">
        <f>E304</f>
        <v>Бюджетообразующее предприятие 60</v>
      </c>
      <c r="F626" s="24" t="s">
        <v>105</v>
      </c>
      <c r="G626" s="125" t="str">
        <f t="shared" ref="G626" si="4070">IF(AD626="","",AD626)</f>
        <v/>
      </c>
      <c r="H626" s="125" t="str">
        <f t="shared" ref="H626" si="4071">IF(AE626="","",AE626)</f>
        <v/>
      </c>
      <c r="I626" s="125" t="str">
        <f t="shared" ref="I626" si="4072">IF(AF626="","",AF626)</f>
        <v/>
      </c>
      <c r="J626" s="125" t="str">
        <f t="shared" ref="J626" si="4073">IF(AG626="","",AG626)</f>
        <v/>
      </c>
      <c r="K626" s="125" t="str">
        <f t="shared" ref="K626" si="4074">IF(AH626="","",AH626)</f>
        <v/>
      </c>
      <c r="L626" s="125" t="str">
        <f t="shared" ref="L626" si="4075">IF(AI626="","",AI626)</f>
        <v/>
      </c>
      <c r="M626" s="125"/>
      <c r="N626" s="125" t="str">
        <f t="shared" ref="N626" si="4076">IF(AK626="","",AK626)</f>
        <v/>
      </c>
      <c r="O626" s="125" t="str">
        <f t="shared" ref="O626" si="4077">IF(AL626="","",AL626)</f>
        <v/>
      </c>
      <c r="P626" s="125" t="str">
        <f t="shared" ref="P626" si="4078">IF(AM626="","",AM626)</f>
        <v/>
      </c>
      <c r="Q626" s="125"/>
      <c r="R626" s="125" t="str">
        <f t="shared" si="3653"/>
        <v/>
      </c>
      <c r="S626" s="125"/>
      <c r="T626" s="211"/>
      <c r="AA626" s="177" t="s">
        <v>716</v>
      </c>
      <c r="AD626" s="125" t="s">
        <v>683</v>
      </c>
      <c r="AE626" s="125" t="s">
        <v>683</v>
      </c>
      <c r="AF626" s="125" t="s">
        <v>683</v>
      </c>
      <c r="AG626" s="125" t="s">
        <v>683</v>
      </c>
      <c r="AH626" s="125" t="s">
        <v>683</v>
      </c>
      <c r="AI626" s="125" t="s">
        <v>683</v>
      </c>
      <c r="AJ626" s="125"/>
      <c r="AK626" s="125" t="s">
        <v>683</v>
      </c>
      <c r="AL626" s="125" t="s">
        <v>683</v>
      </c>
      <c r="AM626" s="125" t="s">
        <v>683</v>
      </c>
      <c r="AN626" s="125"/>
      <c r="AO626" s="125" t="s">
        <v>683</v>
      </c>
    </row>
    <row r="627" spans="1:41" ht="15.75" hidden="1" outlineLevel="2">
      <c r="A627" s="155">
        <v>606140</v>
      </c>
      <c r="B627" s="156">
        <f t="shared" si="3620"/>
        <v>630501210</v>
      </c>
      <c r="C627" s="173">
        <v>501210</v>
      </c>
      <c r="D627" s="140"/>
      <c r="E627" s="55" t="s">
        <v>110</v>
      </c>
      <c r="F627" s="78" t="s">
        <v>613</v>
      </c>
      <c r="G627" s="107" t="s">
        <v>587</v>
      </c>
      <c r="H627" s="50">
        <f>IFERROR(IF(G626,H626/G626*100,0),0)</f>
        <v>0</v>
      </c>
      <c r="I627" s="50">
        <f t="shared" ref="I627" si="4079">IFERROR(IF(H626,I626/H626*100,0),0)</f>
        <v>0</v>
      </c>
      <c r="J627" s="50">
        <f t="shared" ref="J627" si="4080">IFERROR(IF(I626,J626/I626*100,0),0)</f>
        <v>0</v>
      </c>
      <c r="K627" s="50">
        <f t="shared" ref="K627" si="4081">IFERROR(IF(J626,K626/J626*100,0),0)</f>
        <v>0</v>
      </c>
      <c r="L627" s="50">
        <f t="shared" ref="L627" si="4082">IFERROR(IF(K626,L626/K626*100,0),0)</f>
        <v>0</v>
      </c>
      <c r="M627" s="50">
        <f t="shared" ref="M627" si="4083">IFERROR(IF(L626,M626/L626*100,0),0)</f>
        <v>0</v>
      </c>
      <c r="N627" s="107" t="s">
        <v>587</v>
      </c>
      <c r="O627" s="50">
        <f>IFERROR(IF(N626,O626/N626*100,0),0)</f>
        <v>0</v>
      </c>
      <c r="P627" s="50">
        <f t="shared" ref="P627" si="4084">IFERROR(IF(O626,P626/O626*100,0),0)</f>
        <v>0</v>
      </c>
      <c r="Q627" s="50">
        <f t="shared" ref="Q627:S627" si="4085">IFERROR(IF(P626,Q626/P626*100,0),0)</f>
        <v>0</v>
      </c>
      <c r="R627" s="192" t="str">
        <f t="shared" si="3653"/>
        <v/>
      </c>
      <c r="S627" s="50">
        <f t="shared" si="4085"/>
        <v>0</v>
      </c>
      <c r="T627" s="215"/>
      <c r="AA627" s="177" t="s">
        <v>110</v>
      </c>
      <c r="AD627" s="107" t="s">
        <v>683</v>
      </c>
      <c r="AE627" s="50" t="s">
        <v>683</v>
      </c>
      <c r="AF627" s="50" t="s">
        <v>683</v>
      </c>
      <c r="AG627" s="50" t="s">
        <v>683</v>
      </c>
      <c r="AH627" s="50" t="s">
        <v>683</v>
      </c>
      <c r="AI627" s="50" t="s">
        <v>683</v>
      </c>
      <c r="AJ627" s="50"/>
      <c r="AK627" s="107" t="s">
        <v>683</v>
      </c>
      <c r="AL627" s="50" t="s">
        <v>683</v>
      </c>
      <c r="AM627" s="50" t="s">
        <v>683</v>
      </c>
      <c r="AN627" s="50"/>
      <c r="AO627" s="192" t="s">
        <v>683</v>
      </c>
    </row>
    <row r="628" spans="1:41" ht="15" hidden="1" customHeight="1" outlineLevel="2">
      <c r="A628" s="155">
        <v>606150</v>
      </c>
      <c r="B628" s="156">
        <f t="shared" si="3620"/>
        <v>630501220</v>
      </c>
      <c r="C628" s="173">
        <v>501220</v>
      </c>
      <c r="D628" s="140"/>
      <c r="E628" s="109" t="str">
        <f>E306</f>
        <v>Бюджетообразующее предприятие 61</v>
      </c>
      <c r="F628" s="24" t="s">
        <v>105</v>
      </c>
      <c r="G628" s="125" t="str">
        <f t="shared" ref="G628" si="4086">IF(AD628="","",AD628)</f>
        <v/>
      </c>
      <c r="H628" s="125" t="str">
        <f t="shared" ref="H628" si="4087">IF(AE628="","",AE628)</f>
        <v/>
      </c>
      <c r="I628" s="125" t="str">
        <f t="shared" ref="I628" si="4088">IF(AF628="","",AF628)</f>
        <v/>
      </c>
      <c r="J628" s="125" t="str">
        <f t="shared" ref="J628" si="4089">IF(AG628="","",AG628)</f>
        <v/>
      </c>
      <c r="K628" s="125" t="str">
        <f t="shared" ref="K628" si="4090">IF(AH628="","",AH628)</f>
        <v/>
      </c>
      <c r="L628" s="125" t="str">
        <f t="shared" ref="L628" si="4091">IF(AI628="","",AI628)</f>
        <v/>
      </c>
      <c r="M628" s="125"/>
      <c r="N628" s="125" t="str">
        <f t="shared" ref="N628" si="4092">IF(AK628="","",AK628)</f>
        <v/>
      </c>
      <c r="O628" s="125" t="str">
        <f t="shared" ref="O628" si="4093">IF(AL628="","",AL628)</f>
        <v/>
      </c>
      <c r="P628" s="125" t="str">
        <f t="shared" ref="P628" si="4094">IF(AM628="","",AM628)</f>
        <v/>
      </c>
      <c r="Q628" s="125"/>
      <c r="R628" s="125" t="str">
        <f t="shared" si="3653"/>
        <v/>
      </c>
      <c r="S628" s="125"/>
      <c r="T628" s="211"/>
      <c r="AA628" s="177" t="s">
        <v>717</v>
      </c>
      <c r="AD628" s="125" t="s">
        <v>683</v>
      </c>
      <c r="AE628" s="125" t="s">
        <v>683</v>
      </c>
      <c r="AF628" s="125" t="s">
        <v>683</v>
      </c>
      <c r="AG628" s="125" t="s">
        <v>683</v>
      </c>
      <c r="AH628" s="125" t="s">
        <v>683</v>
      </c>
      <c r="AI628" s="125" t="s">
        <v>683</v>
      </c>
      <c r="AJ628" s="125"/>
      <c r="AK628" s="125" t="s">
        <v>683</v>
      </c>
      <c r="AL628" s="125" t="s">
        <v>683</v>
      </c>
      <c r="AM628" s="125" t="s">
        <v>683</v>
      </c>
      <c r="AN628" s="125"/>
      <c r="AO628" s="125" t="s">
        <v>683</v>
      </c>
    </row>
    <row r="629" spans="1:41" ht="15.75" hidden="1" outlineLevel="2">
      <c r="A629" s="155">
        <v>606160</v>
      </c>
      <c r="B629" s="156">
        <f t="shared" si="3620"/>
        <v>630501230</v>
      </c>
      <c r="C629" s="173">
        <v>501230</v>
      </c>
      <c r="D629" s="140"/>
      <c r="E629" s="55" t="s">
        <v>110</v>
      </c>
      <c r="F629" s="78" t="s">
        <v>613</v>
      </c>
      <c r="G629" s="107" t="s">
        <v>587</v>
      </c>
      <c r="H629" s="50">
        <f>IFERROR(IF(G628,H628/G628*100,0),0)</f>
        <v>0</v>
      </c>
      <c r="I629" s="50">
        <f t="shared" ref="I629" si="4095">IFERROR(IF(H628,I628/H628*100,0),0)</f>
        <v>0</v>
      </c>
      <c r="J629" s="50">
        <f t="shared" ref="J629" si="4096">IFERROR(IF(I628,J628/I628*100,0),0)</f>
        <v>0</v>
      </c>
      <c r="K629" s="50">
        <f t="shared" ref="K629" si="4097">IFERROR(IF(J628,K628/J628*100,0),0)</f>
        <v>0</v>
      </c>
      <c r="L629" s="50">
        <f t="shared" ref="L629" si="4098">IFERROR(IF(K628,L628/K628*100,0),0)</f>
        <v>0</v>
      </c>
      <c r="M629" s="50">
        <f t="shared" ref="M629" si="4099">IFERROR(IF(L628,M628/L628*100,0),0)</f>
        <v>0</v>
      </c>
      <c r="N629" s="107" t="s">
        <v>587</v>
      </c>
      <c r="O629" s="50">
        <f>IFERROR(IF(N628,O628/N628*100,0),0)</f>
        <v>0</v>
      </c>
      <c r="P629" s="50">
        <f t="shared" ref="P629" si="4100">IFERROR(IF(O628,P628/O628*100,0),0)</f>
        <v>0</v>
      </c>
      <c r="Q629" s="50">
        <f t="shared" ref="Q629:S629" si="4101">IFERROR(IF(P628,Q628/P628*100,0),0)</f>
        <v>0</v>
      </c>
      <c r="R629" s="192" t="str">
        <f t="shared" si="3653"/>
        <v/>
      </c>
      <c r="S629" s="50">
        <f t="shared" si="4101"/>
        <v>0</v>
      </c>
      <c r="T629" s="215"/>
      <c r="AA629" s="177" t="s">
        <v>110</v>
      </c>
      <c r="AD629" s="107" t="s">
        <v>683</v>
      </c>
      <c r="AE629" s="50" t="s">
        <v>683</v>
      </c>
      <c r="AF629" s="50" t="s">
        <v>683</v>
      </c>
      <c r="AG629" s="50" t="s">
        <v>683</v>
      </c>
      <c r="AH629" s="50" t="s">
        <v>683</v>
      </c>
      <c r="AI629" s="50" t="s">
        <v>683</v>
      </c>
      <c r="AJ629" s="50"/>
      <c r="AK629" s="107" t="s">
        <v>683</v>
      </c>
      <c r="AL629" s="50" t="s">
        <v>683</v>
      </c>
      <c r="AM629" s="50" t="s">
        <v>683</v>
      </c>
      <c r="AN629" s="50"/>
      <c r="AO629" s="192" t="s">
        <v>683</v>
      </c>
    </row>
    <row r="630" spans="1:41" ht="15" hidden="1" customHeight="1" outlineLevel="2">
      <c r="A630" s="155">
        <v>606170</v>
      </c>
      <c r="B630" s="156">
        <f t="shared" si="3620"/>
        <v>630501240</v>
      </c>
      <c r="C630" s="173">
        <v>501240</v>
      </c>
      <c r="D630" s="140"/>
      <c r="E630" s="109" t="str">
        <f>E308</f>
        <v>Бюджетообразующее предприятие 62</v>
      </c>
      <c r="F630" s="24" t="s">
        <v>105</v>
      </c>
      <c r="G630" s="125" t="str">
        <f t="shared" ref="G630" si="4102">IF(AD630="","",AD630)</f>
        <v/>
      </c>
      <c r="H630" s="125" t="str">
        <f t="shared" ref="H630" si="4103">IF(AE630="","",AE630)</f>
        <v/>
      </c>
      <c r="I630" s="125" t="str">
        <f t="shared" ref="I630" si="4104">IF(AF630="","",AF630)</f>
        <v/>
      </c>
      <c r="J630" s="125" t="str">
        <f t="shared" ref="J630" si="4105">IF(AG630="","",AG630)</f>
        <v/>
      </c>
      <c r="K630" s="125" t="str">
        <f t="shared" ref="K630" si="4106">IF(AH630="","",AH630)</f>
        <v/>
      </c>
      <c r="L630" s="125" t="str">
        <f t="shared" ref="L630" si="4107">IF(AI630="","",AI630)</f>
        <v/>
      </c>
      <c r="M630" s="125"/>
      <c r="N630" s="125" t="str">
        <f t="shared" ref="N630" si="4108">IF(AK630="","",AK630)</f>
        <v/>
      </c>
      <c r="O630" s="125" t="str">
        <f t="shared" ref="O630" si="4109">IF(AL630="","",AL630)</f>
        <v/>
      </c>
      <c r="P630" s="125" t="str">
        <f t="shared" ref="P630" si="4110">IF(AM630="","",AM630)</f>
        <v/>
      </c>
      <c r="Q630" s="125"/>
      <c r="R630" s="125" t="str">
        <f t="shared" si="3653"/>
        <v/>
      </c>
      <c r="S630" s="125"/>
      <c r="T630" s="211"/>
      <c r="AA630" s="177" t="s">
        <v>718</v>
      </c>
      <c r="AD630" s="125" t="s">
        <v>683</v>
      </c>
      <c r="AE630" s="125" t="s">
        <v>683</v>
      </c>
      <c r="AF630" s="125" t="s">
        <v>683</v>
      </c>
      <c r="AG630" s="125" t="s">
        <v>683</v>
      </c>
      <c r="AH630" s="125" t="s">
        <v>683</v>
      </c>
      <c r="AI630" s="125" t="s">
        <v>683</v>
      </c>
      <c r="AJ630" s="125"/>
      <c r="AK630" s="125" t="s">
        <v>683</v>
      </c>
      <c r="AL630" s="125" t="s">
        <v>683</v>
      </c>
      <c r="AM630" s="125" t="s">
        <v>683</v>
      </c>
      <c r="AN630" s="125"/>
      <c r="AO630" s="125" t="s">
        <v>683</v>
      </c>
    </row>
    <row r="631" spans="1:41" ht="15.75" hidden="1" outlineLevel="2">
      <c r="A631" s="155">
        <v>606180</v>
      </c>
      <c r="B631" s="156">
        <f t="shared" si="3620"/>
        <v>630501250</v>
      </c>
      <c r="C631" s="173">
        <v>501250</v>
      </c>
      <c r="D631" s="140"/>
      <c r="E631" s="55" t="s">
        <v>110</v>
      </c>
      <c r="F631" s="78" t="s">
        <v>613</v>
      </c>
      <c r="G631" s="107" t="s">
        <v>587</v>
      </c>
      <c r="H631" s="50">
        <f>IFERROR(IF(G630,H630/G630*100,0),0)</f>
        <v>0</v>
      </c>
      <c r="I631" s="50">
        <f t="shared" ref="I631" si="4111">IFERROR(IF(H630,I630/H630*100,0),0)</f>
        <v>0</v>
      </c>
      <c r="J631" s="50">
        <f t="shared" ref="J631" si="4112">IFERROR(IF(I630,J630/I630*100,0),0)</f>
        <v>0</v>
      </c>
      <c r="K631" s="50">
        <f t="shared" ref="K631" si="4113">IFERROR(IF(J630,K630/J630*100,0),0)</f>
        <v>0</v>
      </c>
      <c r="L631" s="50">
        <f t="shared" ref="L631" si="4114">IFERROR(IF(K630,L630/K630*100,0),0)</f>
        <v>0</v>
      </c>
      <c r="M631" s="50">
        <f t="shared" ref="M631" si="4115">IFERROR(IF(L630,M630/L630*100,0),0)</f>
        <v>0</v>
      </c>
      <c r="N631" s="107" t="s">
        <v>587</v>
      </c>
      <c r="O631" s="50">
        <f>IFERROR(IF(N630,O630/N630*100,0),0)</f>
        <v>0</v>
      </c>
      <c r="P631" s="50">
        <f t="shared" ref="P631" si="4116">IFERROR(IF(O630,P630/O630*100,0),0)</f>
        <v>0</v>
      </c>
      <c r="Q631" s="50">
        <f t="shared" ref="Q631:S631" si="4117">IFERROR(IF(P630,Q630/P630*100,0),0)</f>
        <v>0</v>
      </c>
      <c r="R631" s="192" t="str">
        <f t="shared" si="3653"/>
        <v/>
      </c>
      <c r="S631" s="50">
        <f t="shared" si="4117"/>
        <v>0</v>
      </c>
      <c r="T631" s="215"/>
      <c r="AA631" s="177" t="s">
        <v>110</v>
      </c>
      <c r="AD631" s="107" t="s">
        <v>683</v>
      </c>
      <c r="AE631" s="50" t="s">
        <v>683</v>
      </c>
      <c r="AF631" s="50" t="s">
        <v>683</v>
      </c>
      <c r="AG631" s="50" t="s">
        <v>683</v>
      </c>
      <c r="AH631" s="50" t="s">
        <v>683</v>
      </c>
      <c r="AI631" s="50" t="s">
        <v>683</v>
      </c>
      <c r="AJ631" s="50"/>
      <c r="AK631" s="107" t="s">
        <v>683</v>
      </c>
      <c r="AL631" s="50" t="s">
        <v>683</v>
      </c>
      <c r="AM631" s="50" t="s">
        <v>683</v>
      </c>
      <c r="AN631" s="50"/>
      <c r="AO631" s="192" t="s">
        <v>683</v>
      </c>
    </row>
    <row r="632" spans="1:41" ht="15" hidden="1" customHeight="1" outlineLevel="2">
      <c r="A632" s="155">
        <v>606190</v>
      </c>
      <c r="B632" s="156">
        <f t="shared" si="3620"/>
        <v>630501260</v>
      </c>
      <c r="C632" s="173">
        <v>501260</v>
      </c>
      <c r="D632" s="140"/>
      <c r="E632" s="109" t="str">
        <f>E310</f>
        <v>Бюджетообразующее предприятие 63</v>
      </c>
      <c r="F632" s="24" t="s">
        <v>105</v>
      </c>
      <c r="G632" s="125" t="str">
        <f t="shared" ref="G632" si="4118">IF(AD632="","",AD632)</f>
        <v/>
      </c>
      <c r="H632" s="125" t="str">
        <f t="shared" ref="H632" si="4119">IF(AE632="","",AE632)</f>
        <v/>
      </c>
      <c r="I632" s="125" t="str">
        <f t="shared" ref="I632" si="4120">IF(AF632="","",AF632)</f>
        <v/>
      </c>
      <c r="J632" s="125" t="str">
        <f t="shared" ref="J632" si="4121">IF(AG632="","",AG632)</f>
        <v/>
      </c>
      <c r="K632" s="125" t="str">
        <f t="shared" ref="K632" si="4122">IF(AH632="","",AH632)</f>
        <v/>
      </c>
      <c r="L632" s="125" t="str">
        <f t="shared" ref="L632" si="4123">IF(AI632="","",AI632)</f>
        <v/>
      </c>
      <c r="M632" s="125"/>
      <c r="N632" s="125" t="str">
        <f t="shared" ref="N632" si="4124">IF(AK632="","",AK632)</f>
        <v/>
      </c>
      <c r="O632" s="125" t="str">
        <f t="shared" ref="O632" si="4125">IF(AL632="","",AL632)</f>
        <v/>
      </c>
      <c r="P632" s="125" t="str">
        <f t="shared" ref="P632" si="4126">IF(AM632="","",AM632)</f>
        <v/>
      </c>
      <c r="Q632" s="125"/>
      <c r="R632" s="125" t="str">
        <f t="shared" si="3653"/>
        <v/>
      </c>
      <c r="S632" s="125"/>
      <c r="T632" s="211"/>
      <c r="AA632" s="177" t="s">
        <v>719</v>
      </c>
      <c r="AD632" s="125" t="s">
        <v>683</v>
      </c>
      <c r="AE632" s="125" t="s">
        <v>683</v>
      </c>
      <c r="AF632" s="125" t="s">
        <v>683</v>
      </c>
      <c r="AG632" s="125" t="s">
        <v>683</v>
      </c>
      <c r="AH632" s="125" t="s">
        <v>683</v>
      </c>
      <c r="AI632" s="125" t="s">
        <v>683</v>
      </c>
      <c r="AJ632" s="125"/>
      <c r="AK632" s="125" t="s">
        <v>683</v>
      </c>
      <c r="AL632" s="125" t="s">
        <v>683</v>
      </c>
      <c r="AM632" s="125" t="s">
        <v>683</v>
      </c>
      <c r="AN632" s="125"/>
      <c r="AO632" s="125" t="s">
        <v>683</v>
      </c>
    </row>
    <row r="633" spans="1:41" ht="15.75" hidden="1" outlineLevel="2">
      <c r="A633" s="155">
        <v>606200</v>
      </c>
      <c r="B633" s="156">
        <f t="shared" si="3620"/>
        <v>630501270</v>
      </c>
      <c r="C633" s="173">
        <v>501270</v>
      </c>
      <c r="D633" s="140"/>
      <c r="E633" s="55" t="s">
        <v>110</v>
      </c>
      <c r="F633" s="78" t="s">
        <v>613</v>
      </c>
      <c r="G633" s="107" t="s">
        <v>587</v>
      </c>
      <c r="H633" s="50">
        <f>IFERROR(IF(G632,H632/G632*100,0),0)</f>
        <v>0</v>
      </c>
      <c r="I633" s="50">
        <f t="shared" ref="I633" si="4127">IFERROR(IF(H632,I632/H632*100,0),0)</f>
        <v>0</v>
      </c>
      <c r="J633" s="50">
        <f t="shared" ref="J633" si="4128">IFERROR(IF(I632,J632/I632*100,0),0)</f>
        <v>0</v>
      </c>
      <c r="K633" s="50">
        <f t="shared" ref="K633" si="4129">IFERROR(IF(J632,K632/J632*100,0),0)</f>
        <v>0</v>
      </c>
      <c r="L633" s="50">
        <f t="shared" ref="L633" si="4130">IFERROR(IF(K632,L632/K632*100,0),0)</f>
        <v>0</v>
      </c>
      <c r="M633" s="50">
        <f t="shared" ref="M633" si="4131">IFERROR(IF(L632,M632/L632*100,0),0)</f>
        <v>0</v>
      </c>
      <c r="N633" s="107" t="s">
        <v>587</v>
      </c>
      <c r="O633" s="50">
        <f>IFERROR(IF(N632,O632/N632*100,0),0)</f>
        <v>0</v>
      </c>
      <c r="P633" s="50">
        <f t="shared" ref="P633" si="4132">IFERROR(IF(O632,P632/O632*100,0),0)</f>
        <v>0</v>
      </c>
      <c r="Q633" s="50">
        <f t="shared" ref="Q633:S633" si="4133">IFERROR(IF(P632,Q632/P632*100,0),0)</f>
        <v>0</v>
      </c>
      <c r="R633" s="192" t="str">
        <f t="shared" si="3653"/>
        <v/>
      </c>
      <c r="S633" s="50">
        <f t="shared" si="4133"/>
        <v>0</v>
      </c>
      <c r="T633" s="215"/>
      <c r="AA633" s="177" t="s">
        <v>110</v>
      </c>
      <c r="AD633" s="107" t="s">
        <v>683</v>
      </c>
      <c r="AE633" s="50" t="s">
        <v>683</v>
      </c>
      <c r="AF633" s="50" t="s">
        <v>683</v>
      </c>
      <c r="AG633" s="50" t="s">
        <v>683</v>
      </c>
      <c r="AH633" s="50" t="s">
        <v>683</v>
      </c>
      <c r="AI633" s="50" t="s">
        <v>683</v>
      </c>
      <c r="AJ633" s="50"/>
      <c r="AK633" s="107" t="s">
        <v>683</v>
      </c>
      <c r="AL633" s="50" t="s">
        <v>683</v>
      </c>
      <c r="AM633" s="50" t="s">
        <v>683</v>
      </c>
      <c r="AN633" s="50"/>
      <c r="AO633" s="192" t="s">
        <v>683</v>
      </c>
    </row>
    <row r="634" spans="1:41" ht="15" hidden="1" customHeight="1" outlineLevel="2">
      <c r="A634" s="155">
        <v>606210</v>
      </c>
      <c r="B634" s="156">
        <f t="shared" ref="B634:B697" si="4134">VALUE(CONCATENATE($A$2,$C$4,C634))</f>
        <v>630501280</v>
      </c>
      <c r="C634" s="173">
        <v>501280</v>
      </c>
      <c r="D634" s="140"/>
      <c r="E634" s="109" t="str">
        <f>E312</f>
        <v>Бюджетообразующее предприятие 64</v>
      </c>
      <c r="F634" s="24" t="s">
        <v>105</v>
      </c>
      <c r="G634" s="125" t="str">
        <f t="shared" ref="G634" si="4135">IF(AD634="","",AD634)</f>
        <v/>
      </c>
      <c r="H634" s="125" t="str">
        <f t="shared" ref="H634" si="4136">IF(AE634="","",AE634)</f>
        <v/>
      </c>
      <c r="I634" s="125" t="str">
        <f t="shared" ref="I634" si="4137">IF(AF634="","",AF634)</f>
        <v/>
      </c>
      <c r="J634" s="125" t="str">
        <f t="shared" ref="J634" si="4138">IF(AG634="","",AG634)</f>
        <v/>
      </c>
      <c r="K634" s="125" t="str">
        <f t="shared" ref="K634" si="4139">IF(AH634="","",AH634)</f>
        <v/>
      </c>
      <c r="L634" s="125" t="str">
        <f t="shared" ref="L634" si="4140">IF(AI634="","",AI634)</f>
        <v/>
      </c>
      <c r="M634" s="125"/>
      <c r="N634" s="125" t="str">
        <f t="shared" ref="N634" si="4141">IF(AK634="","",AK634)</f>
        <v/>
      </c>
      <c r="O634" s="125" t="str">
        <f t="shared" ref="O634" si="4142">IF(AL634="","",AL634)</f>
        <v/>
      </c>
      <c r="P634" s="125" t="str">
        <f t="shared" ref="P634" si="4143">IF(AM634="","",AM634)</f>
        <v/>
      </c>
      <c r="Q634" s="125"/>
      <c r="R634" s="125" t="str">
        <f t="shared" si="3653"/>
        <v/>
      </c>
      <c r="S634" s="125"/>
      <c r="T634" s="211"/>
      <c r="AA634" s="177" t="s">
        <v>720</v>
      </c>
      <c r="AD634" s="125" t="s">
        <v>683</v>
      </c>
      <c r="AE634" s="125" t="s">
        <v>683</v>
      </c>
      <c r="AF634" s="125" t="s">
        <v>683</v>
      </c>
      <c r="AG634" s="125" t="s">
        <v>683</v>
      </c>
      <c r="AH634" s="125" t="s">
        <v>683</v>
      </c>
      <c r="AI634" s="125" t="s">
        <v>683</v>
      </c>
      <c r="AJ634" s="125"/>
      <c r="AK634" s="125" t="s">
        <v>683</v>
      </c>
      <c r="AL634" s="125" t="s">
        <v>683</v>
      </c>
      <c r="AM634" s="125" t="s">
        <v>683</v>
      </c>
      <c r="AN634" s="125"/>
      <c r="AO634" s="125" t="s">
        <v>683</v>
      </c>
    </row>
    <row r="635" spans="1:41" ht="15.75" hidden="1" outlineLevel="2">
      <c r="A635" s="155">
        <v>606220</v>
      </c>
      <c r="B635" s="156">
        <f t="shared" si="4134"/>
        <v>630501290</v>
      </c>
      <c r="C635" s="173">
        <v>501290</v>
      </c>
      <c r="D635" s="140"/>
      <c r="E635" s="55" t="s">
        <v>110</v>
      </c>
      <c r="F635" s="78" t="s">
        <v>613</v>
      </c>
      <c r="G635" s="107" t="s">
        <v>587</v>
      </c>
      <c r="H635" s="50">
        <f>IFERROR(IF(G634,H634/G634*100,0),0)</f>
        <v>0</v>
      </c>
      <c r="I635" s="50">
        <f t="shared" ref="I635" si="4144">IFERROR(IF(H634,I634/H634*100,0),0)</f>
        <v>0</v>
      </c>
      <c r="J635" s="50">
        <f t="shared" ref="J635" si="4145">IFERROR(IF(I634,J634/I634*100,0),0)</f>
        <v>0</v>
      </c>
      <c r="K635" s="50">
        <f t="shared" ref="K635" si="4146">IFERROR(IF(J634,K634/J634*100,0),0)</f>
        <v>0</v>
      </c>
      <c r="L635" s="50">
        <f t="shared" ref="L635" si="4147">IFERROR(IF(K634,L634/K634*100,0),0)</f>
        <v>0</v>
      </c>
      <c r="M635" s="50">
        <f t="shared" ref="M635" si="4148">IFERROR(IF(L634,M634/L634*100,0),0)</f>
        <v>0</v>
      </c>
      <c r="N635" s="107" t="s">
        <v>587</v>
      </c>
      <c r="O635" s="50">
        <f>IFERROR(IF(N634,O634/N634*100,0),0)</f>
        <v>0</v>
      </c>
      <c r="P635" s="50">
        <f t="shared" ref="P635" si="4149">IFERROR(IF(O634,P634/O634*100,0),0)</f>
        <v>0</v>
      </c>
      <c r="Q635" s="50">
        <f t="shared" ref="Q635:S635" si="4150">IFERROR(IF(P634,Q634/P634*100,0),0)</f>
        <v>0</v>
      </c>
      <c r="R635" s="192" t="str">
        <f t="shared" si="3653"/>
        <v/>
      </c>
      <c r="S635" s="50">
        <f t="shared" si="4150"/>
        <v>0</v>
      </c>
      <c r="T635" s="215"/>
      <c r="AA635" s="177" t="s">
        <v>110</v>
      </c>
      <c r="AD635" s="107" t="s">
        <v>683</v>
      </c>
      <c r="AE635" s="50" t="s">
        <v>683</v>
      </c>
      <c r="AF635" s="50" t="s">
        <v>683</v>
      </c>
      <c r="AG635" s="50" t="s">
        <v>683</v>
      </c>
      <c r="AH635" s="50" t="s">
        <v>683</v>
      </c>
      <c r="AI635" s="50" t="s">
        <v>683</v>
      </c>
      <c r="AJ635" s="50"/>
      <c r="AK635" s="107" t="s">
        <v>683</v>
      </c>
      <c r="AL635" s="50" t="s">
        <v>683</v>
      </c>
      <c r="AM635" s="50" t="s">
        <v>683</v>
      </c>
      <c r="AN635" s="50"/>
      <c r="AO635" s="192" t="s">
        <v>683</v>
      </c>
    </row>
    <row r="636" spans="1:41" ht="15" hidden="1" customHeight="1" outlineLevel="2">
      <c r="A636" s="155">
        <v>606230</v>
      </c>
      <c r="B636" s="156">
        <f t="shared" si="4134"/>
        <v>630501300</v>
      </c>
      <c r="C636" s="173">
        <v>501300</v>
      </c>
      <c r="D636" s="140"/>
      <c r="E636" s="109" t="str">
        <f>E314</f>
        <v>Бюджетообразующее предприятие 65</v>
      </c>
      <c r="F636" s="24" t="s">
        <v>105</v>
      </c>
      <c r="G636" s="125" t="str">
        <f t="shared" ref="G636" si="4151">IF(AD636="","",AD636)</f>
        <v/>
      </c>
      <c r="H636" s="125" t="str">
        <f t="shared" ref="H636" si="4152">IF(AE636="","",AE636)</f>
        <v/>
      </c>
      <c r="I636" s="125" t="str">
        <f t="shared" ref="I636" si="4153">IF(AF636="","",AF636)</f>
        <v/>
      </c>
      <c r="J636" s="125" t="str">
        <f t="shared" ref="J636" si="4154">IF(AG636="","",AG636)</f>
        <v/>
      </c>
      <c r="K636" s="125" t="str">
        <f t="shared" ref="K636" si="4155">IF(AH636="","",AH636)</f>
        <v/>
      </c>
      <c r="L636" s="125" t="str">
        <f t="shared" ref="L636" si="4156">IF(AI636="","",AI636)</f>
        <v/>
      </c>
      <c r="M636" s="125"/>
      <c r="N636" s="125" t="str">
        <f t="shared" ref="N636" si="4157">IF(AK636="","",AK636)</f>
        <v/>
      </c>
      <c r="O636" s="125" t="str">
        <f t="shared" ref="O636" si="4158">IF(AL636="","",AL636)</f>
        <v/>
      </c>
      <c r="P636" s="125" t="str">
        <f t="shared" ref="P636" si="4159">IF(AM636="","",AM636)</f>
        <v/>
      </c>
      <c r="Q636" s="125"/>
      <c r="R636" s="125" t="str">
        <f t="shared" si="3653"/>
        <v/>
      </c>
      <c r="S636" s="125"/>
      <c r="T636" s="211"/>
      <c r="AA636" s="177" t="s">
        <v>721</v>
      </c>
      <c r="AD636" s="125" t="s">
        <v>683</v>
      </c>
      <c r="AE636" s="125" t="s">
        <v>683</v>
      </c>
      <c r="AF636" s="125" t="s">
        <v>683</v>
      </c>
      <c r="AG636" s="125" t="s">
        <v>683</v>
      </c>
      <c r="AH636" s="125" t="s">
        <v>683</v>
      </c>
      <c r="AI636" s="125" t="s">
        <v>683</v>
      </c>
      <c r="AJ636" s="125"/>
      <c r="AK636" s="125" t="s">
        <v>683</v>
      </c>
      <c r="AL636" s="125" t="s">
        <v>683</v>
      </c>
      <c r="AM636" s="125" t="s">
        <v>683</v>
      </c>
      <c r="AN636" s="125"/>
      <c r="AO636" s="125" t="s">
        <v>683</v>
      </c>
    </row>
    <row r="637" spans="1:41" ht="15.75" hidden="1" outlineLevel="2">
      <c r="A637" s="155">
        <v>606240</v>
      </c>
      <c r="B637" s="156">
        <f t="shared" si="4134"/>
        <v>630501310</v>
      </c>
      <c r="C637" s="173">
        <v>501310</v>
      </c>
      <c r="D637" s="140"/>
      <c r="E637" s="55" t="s">
        <v>110</v>
      </c>
      <c r="F637" s="78" t="s">
        <v>613</v>
      </c>
      <c r="G637" s="107" t="s">
        <v>587</v>
      </c>
      <c r="H637" s="50">
        <f>IFERROR(IF(G636,H636/G636*100,0),0)</f>
        <v>0</v>
      </c>
      <c r="I637" s="50">
        <f t="shared" ref="I637" si="4160">IFERROR(IF(H636,I636/H636*100,0),0)</f>
        <v>0</v>
      </c>
      <c r="J637" s="50">
        <f t="shared" ref="J637" si="4161">IFERROR(IF(I636,J636/I636*100,0),0)</f>
        <v>0</v>
      </c>
      <c r="K637" s="50">
        <f t="shared" ref="K637" si="4162">IFERROR(IF(J636,K636/J636*100,0),0)</f>
        <v>0</v>
      </c>
      <c r="L637" s="50">
        <f t="shared" ref="L637" si="4163">IFERROR(IF(K636,L636/K636*100,0),0)</f>
        <v>0</v>
      </c>
      <c r="M637" s="50">
        <f t="shared" ref="M637" si="4164">IFERROR(IF(L636,M636/L636*100,0),0)</f>
        <v>0</v>
      </c>
      <c r="N637" s="107" t="s">
        <v>587</v>
      </c>
      <c r="O637" s="50">
        <f>IFERROR(IF(N636,O636/N636*100,0),0)</f>
        <v>0</v>
      </c>
      <c r="P637" s="50">
        <f t="shared" ref="P637" si="4165">IFERROR(IF(O636,P636/O636*100,0),0)</f>
        <v>0</v>
      </c>
      <c r="Q637" s="50">
        <f t="shared" ref="Q637:S637" si="4166">IFERROR(IF(P636,Q636/P636*100,0),0)</f>
        <v>0</v>
      </c>
      <c r="R637" s="192" t="str">
        <f t="shared" ref="R637:R700" si="4167">IF(AO637="","",AO637)</f>
        <v/>
      </c>
      <c r="S637" s="50">
        <f t="shared" si="4166"/>
        <v>0</v>
      </c>
      <c r="T637" s="215"/>
      <c r="AA637" s="177" t="s">
        <v>110</v>
      </c>
      <c r="AD637" s="107" t="s">
        <v>683</v>
      </c>
      <c r="AE637" s="50" t="s">
        <v>683</v>
      </c>
      <c r="AF637" s="50" t="s">
        <v>683</v>
      </c>
      <c r="AG637" s="50" t="s">
        <v>683</v>
      </c>
      <c r="AH637" s="50" t="s">
        <v>683</v>
      </c>
      <c r="AI637" s="50" t="s">
        <v>683</v>
      </c>
      <c r="AJ637" s="50"/>
      <c r="AK637" s="107" t="s">
        <v>683</v>
      </c>
      <c r="AL637" s="50" t="s">
        <v>683</v>
      </c>
      <c r="AM637" s="50" t="s">
        <v>683</v>
      </c>
      <c r="AN637" s="50"/>
      <c r="AO637" s="192" t="s">
        <v>683</v>
      </c>
    </row>
    <row r="638" spans="1:41" ht="15" hidden="1" customHeight="1" outlineLevel="2">
      <c r="A638" s="155">
        <v>606250</v>
      </c>
      <c r="B638" s="156">
        <f t="shared" si="4134"/>
        <v>630501320</v>
      </c>
      <c r="C638" s="173">
        <v>501320</v>
      </c>
      <c r="D638" s="140"/>
      <c r="E638" s="109" t="str">
        <f>E316</f>
        <v>Бюджетообразующее предприятие 66</v>
      </c>
      <c r="F638" s="24" t="s">
        <v>105</v>
      </c>
      <c r="G638" s="125" t="str">
        <f t="shared" ref="G638" si="4168">IF(AD638="","",AD638)</f>
        <v/>
      </c>
      <c r="H638" s="125" t="str">
        <f t="shared" ref="H638" si="4169">IF(AE638="","",AE638)</f>
        <v/>
      </c>
      <c r="I638" s="125" t="str">
        <f t="shared" ref="I638" si="4170">IF(AF638="","",AF638)</f>
        <v/>
      </c>
      <c r="J638" s="125" t="str">
        <f t="shared" ref="J638" si="4171">IF(AG638="","",AG638)</f>
        <v/>
      </c>
      <c r="K638" s="125" t="str">
        <f t="shared" ref="K638" si="4172">IF(AH638="","",AH638)</f>
        <v/>
      </c>
      <c r="L638" s="125" t="str">
        <f t="shared" ref="L638" si="4173">IF(AI638="","",AI638)</f>
        <v/>
      </c>
      <c r="M638" s="125"/>
      <c r="N638" s="125" t="str">
        <f t="shared" ref="N638" si="4174">IF(AK638="","",AK638)</f>
        <v/>
      </c>
      <c r="O638" s="125" t="str">
        <f t="shared" ref="O638" si="4175">IF(AL638="","",AL638)</f>
        <v/>
      </c>
      <c r="P638" s="125" t="str">
        <f t="shared" ref="P638" si="4176">IF(AM638="","",AM638)</f>
        <v/>
      </c>
      <c r="Q638" s="125"/>
      <c r="R638" s="125" t="str">
        <f t="shared" si="4167"/>
        <v/>
      </c>
      <c r="S638" s="125"/>
      <c r="T638" s="211"/>
      <c r="AA638" s="177" t="s">
        <v>722</v>
      </c>
      <c r="AD638" s="125" t="s">
        <v>683</v>
      </c>
      <c r="AE638" s="125" t="s">
        <v>683</v>
      </c>
      <c r="AF638" s="125" t="s">
        <v>683</v>
      </c>
      <c r="AG638" s="125" t="s">
        <v>683</v>
      </c>
      <c r="AH638" s="125" t="s">
        <v>683</v>
      </c>
      <c r="AI638" s="125" t="s">
        <v>683</v>
      </c>
      <c r="AJ638" s="125"/>
      <c r="AK638" s="125" t="s">
        <v>683</v>
      </c>
      <c r="AL638" s="125" t="s">
        <v>683</v>
      </c>
      <c r="AM638" s="125" t="s">
        <v>683</v>
      </c>
      <c r="AN638" s="125"/>
      <c r="AO638" s="125" t="s">
        <v>683</v>
      </c>
    </row>
    <row r="639" spans="1:41" ht="15.75" hidden="1" outlineLevel="2">
      <c r="A639" s="155">
        <v>606260</v>
      </c>
      <c r="B639" s="156">
        <f t="shared" si="4134"/>
        <v>630501330</v>
      </c>
      <c r="C639" s="173">
        <v>501330</v>
      </c>
      <c r="D639" s="140"/>
      <c r="E639" s="55" t="s">
        <v>110</v>
      </c>
      <c r="F639" s="78" t="s">
        <v>613</v>
      </c>
      <c r="G639" s="107" t="s">
        <v>587</v>
      </c>
      <c r="H639" s="50">
        <f>IFERROR(IF(G638,H638/G638*100,0),0)</f>
        <v>0</v>
      </c>
      <c r="I639" s="50">
        <f t="shared" ref="I639" si="4177">IFERROR(IF(H638,I638/H638*100,0),0)</f>
        <v>0</v>
      </c>
      <c r="J639" s="50">
        <f t="shared" ref="J639" si="4178">IFERROR(IF(I638,J638/I638*100,0),0)</f>
        <v>0</v>
      </c>
      <c r="K639" s="50">
        <f t="shared" ref="K639" si="4179">IFERROR(IF(J638,K638/J638*100,0),0)</f>
        <v>0</v>
      </c>
      <c r="L639" s="50">
        <f t="shared" ref="L639" si="4180">IFERROR(IF(K638,L638/K638*100,0),0)</f>
        <v>0</v>
      </c>
      <c r="M639" s="50">
        <f t="shared" ref="M639" si="4181">IFERROR(IF(L638,M638/L638*100,0),0)</f>
        <v>0</v>
      </c>
      <c r="N639" s="107" t="s">
        <v>587</v>
      </c>
      <c r="O639" s="50">
        <f>IFERROR(IF(N638,O638/N638*100,0),0)</f>
        <v>0</v>
      </c>
      <c r="P639" s="50">
        <f t="shared" ref="P639" si="4182">IFERROR(IF(O638,P638/O638*100,0),0)</f>
        <v>0</v>
      </c>
      <c r="Q639" s="50">
        <f t="shared" ref="Q639:S639" si="4183">IFERROR(IF(P638,Q638/P638*100,0),0)</f>
        <v>0</v>
      </c>
      <c r="R639" s="192" t="str">
        <f t="shared" si="4167"/>
        <v/>
      </c>
      <c r="S639" s="50">
        <f t="shared" si="4183"/>
        <v>0</v>
      </c>
      <c r="T639" s="215"/>
      <c r="AA639" s="177" t="s">
        <v>110</v>
      </c>
      <c r="AD639" s="107" t="s">
        <v>683</v>
      </c>
      <c r="AE639" s="50" t="s">
        <v>683</v>
      </c>
      <c r="AF639" s="50" t="s">
        <v>683</v>
      </c>
      <c r="AG639" s="50" t="s">
        <v>683</v>
      </c>
      <c r="AH639" s="50" t="s">
        <v>683</v>
      </c>
      <c r="AI639" s="50" t="s">
        <v>683</v>
      </c>
      <c r="AJ639" s="50"/>
      <c r="AK639" s="107" t="s">
        <v>683</v>
      </c>
      <c r="AL639" s="50" t="s">
        <v>683</v>
      </c>
      <c r="AM639" s="50" t="s">
        <v>683</v>
      </c>
      <c r="AN639" s="50"/>
      <c r="AO639" s="192" t="s">
        <v>683</v>
      </c>
    </row>
    <row r="640" spans="1:41" ht="15" hidden="1" customHeight="1" outlineLevel="2">
      <c r="A640" s="155">
        <v>606270</v>
      </c>
      <c r="B640" s="156">
        <f t="shared" si="4134"/>
        <v>630501340</v>
      </c>
      <c r="C640" s="173">
        <v>501340</v>
      </c>
      <c r="D640" s="140"/>
      <c r="E640" s="109" t="str">
        <f>E318</f>
        <v>Бюджетообразующее предприятие 67</v>
      </c>
      <c r="F640" s="24" t="s">
        <v>105</v>
      </c>
      <c r="G640" s="125" t="str">
        <f t="shared" ref="G640" si="4184">IF(AD640="","",AD640)</f>
        <v/>
      </c>
      <c r="H640" s="125" t="str">
        <f t="shared" ref="H640" si="4185">IF(AE640="","",AE640)</f>
        <v/>
      </c>
      <c r="I640" s="125" t="str">
        <f t="shared" ref="I640" si="4186">IF(AF640="","",AF640)</f>
        <v/>
      </c>
      <c r="J640" s="125" t="str">
        <f t="shared" ref="J640" si="4187">IF(AG640="","",AG640)</f>
        <v/>
      </c>
      <c r="K640" s="125" t="str">
        <f t="shared" ref="K640" si="4188">IF(AH640="","",AH640)</f>
        <v/>
      </c>
      <c r="L640" s="125" t="str">
        <f t="shared" ref="L640" si="4189">IF(AI640="","",AI640)</f>
        <v/>
      </c>
      <c r="M640" s="125"/>
      <c r="N640" s="125" t="str">
        <f t="shared" ref="N640" si="4190">IF(AK640="","",AK640)</f>
        <v/>
      </c>
      <c r="O640" s="125" t="str">
        <f t="shared" ref="O640" si="4191">IF(AL640="","",AL640)</f>
        <v/>
      </c>
      <c r="P640" s="125" t="str">
        <f t="shared" ref="P640" si="4192">IF(AM640="","",AM640)</f>
        <v/>
      </c>
      <c r="Q640" s="125"/>
      <c r="R640" s="125" t="str">
        <f t="shared" si="4167"/>
        <v/>
      </c>
      <c r="S640" s="125"/>
      <c r="T640" s="211"/>
      <c r="AA640" s="177" t="s">
        <v>723</v>
      </c>
      <c r="AD640" s="125" t="s">
        <v>683</v>
      </c>
      <c r="AE640" s="125" t="s">
        <v>683</v>
      </c>
      <c r="AF640" s="125" t="s">
        <v>683</v>
      </c>
      <c r="AG640" s="125" t="s">
        <v>683</v>
      </c>
      <c r="AH640" s="125" t="s">
        <v>683</v>
      </c>
      <c r="AI640" s="125" t="s">
        <v>683</v>
      </c>
      <c r="AJ640" s="125"/>
      <c r="AK640" s="125" t="s">
        <v>683</v>
      </c>
      <c r="AL640" s="125" t="s">
        <v>683</v>
      </c>
      <c r="AM640" s="125" t="s">
        <v>683</v>
      </c>
      <c r="AN640" s="125"/>
      <c r="AO640" s="125" t="s">
        <v>683</v>
      </c>
    </row>
    <row r="641" spans="1:41" ht="15.75" hidden="1" outlineLevel="2">
      <c r="A641" s="155">
        <v>606280</v>
      </c>
      <c r="B641" s="156">
        <f t="shared" si="4134"/>
        <v>630501350</v>
      </c>
      <c r="C641" s="173">
        <v>501350</v>
      </c>
      <c r="D641" s="140"/>
      <c r="E641" s="55" t="s">
        <v>110</v>
      </c>
      <c r="F641" s="78" t="s">
        <v>613</v>
      </c>
      <c r="G641" s="107" t="s">
        <v>587</v>
      </c>
      <c r="H641" s="50">
        <f>IFERROR(IF(G640,H640/G640*100,0),0)</f>
        <v>0</v>
      </c>
      <c r="I641" s="50">
        <f t="shared" ref="I641" si="4193">IFERROR(IF(H640,I640/H640*100,0),0)</f>
        <v>0</v>
      </c>
      <c r="J641" s="50">
        <f t="shared" ref="J641" si="4194">IFERROR(IF(I640,J640/I640*100,0),0)</f>
        <v>0</v>
      </c>
      <c r="K641" s="50">
        <f t="shared" ref="K641" si="4195">IFERROR(IF(J640,K640/J640*100,0),0)</f>
        <v>0</v>
      </c>
      <c r="L641" s="50">
        <f t="shared" ref="L641" si="4196">IFERROR(IF(K640,L640/K640*100,0),0)</f>
        <v>0</v>
      </c>
      <c r="M641" s="50">
        <f t="shared" ref="M641" si="4197">IFERROR(IF(L640,M640/L640*100,0),0)</f>
        <v>0</v>
      </c>
      <c r="N641" s="107" t="s">
        <v>587</v>
      </c>
      <c r="O641" s="50">
        <f>IFERROR(IF(N640,O640/N640*100,0),0)</f>
        <v>0</v>
      </c>
      <c r="P641" s="50">
        <f t="shared" ref="P641" si="4198">IFERROR(IF(O640,P640/O640*100,0),0)</f>
        <v>0</v>
      </c>
      <c r="Q641" s="50">
        <f t="shared" ref="Q641:S641" si="4199">IFERROR(IF(P640,Q640/P640*100,0),0)</f>
        <v>0</v>
      </c>
      <c r="R641" s="192" t="str">
        <f t="shared" si="4167"/>
        <v/>
      </c>
      <c r="S641" s="50">
        <f t="shared" si="4199"/>
        <v>0</v>
      </c>
      <c r="T641" s="215"/>
      <c r="AA641" s="177" t="s">
        <v>110</v>
      </c>
      <c r="AD641" s="107" t="s">
        <v>683</v>
      </c>
      <c r="AE641" s="50" t="s">
        <v>683</v>
      </c>
      <c r="AF641" s="50" t="s">
        <v>683</v>
      </c>
      <c r="AG641" s="50" t="s">
        <v>683</v>
      </c>
      <c r="AH641" s="50" t="s">
        <v>683</v>
      </c>
      <c r="AI641" s="50" t="s">
        <v>683</v>
      </c>
      <c r="AJ641" s="50"/>
      <c r="AK641" s="107" t="s">
        <v>683</v>
      </c>
      <c r="AL641" s="50" t="s">
        <v>683</v>
      </c>
      <c r="AM641" s="50" t="s">
        <v>683</v>
      </c>
      <c r="AN641" s="50"/>
      <c r="AO641" s="192" t="s">
        <v>683</v>
      </c>
    </row>
    <row r="642" spans="1:41" ht="15.75" hidden="1" outlineLevel="2">
      <c r="A642" s="155">
        <v>606290</v>
      </c>
      <c r="B642" s="156">
        <f t="shared" si="4134"/>
        <v>630501360</v>
      </c>
      <c r="C642" s="173">
        <v>501360</v>
      </c>
      <c r="D642" s="140"/>
      <c r="E642" s="109" t="str">
        <f>E320</f>
        <v>Бюджетообразующее предприятие 68</v>
      </c>
      <c r="F642" s="24" t="s">
        <v>105</v>
      </c>
      <c r="G642" s="125" t="str">
        <f t="shared" ref="G642" si="4200">IF(AD642="","",AD642)</f>
        <v/>
      </c>
      <c r="H642" s="125" t="str">
        <f t="shared" ref="H642" si="4201">IF(AE642="","",AE642)</f>
        <v/>
      </c>
      <c r="I642" s="125" t="str">
        <f t="shared" ref="I642" si="4202">IF(AF642="","",AF642)</f>
        <v/>
      </c>
      <c r="J642" s="125" t="str">
        <f t="shared" ref="J642" si="4203">IF(AG642="","",AG642)</f>
        <v/>
      </c>
      <c r="K642" s="125" t="str">
        <f t="shared" ref="K642" si="4204">IF(AH642="","",AH642)</f>
        <v/>
      </c>
      <c r="L642" s="125" t="str">
        <f t="shared" ref="L642" si="4205">IF(AI642="","",AI642)</f>
        <v/>
      </c>
      <c r="M642" s="125"/>
      <c r="N642" s="125" t="str">
        <f t="shared" ref="N642" si="4206">IF(AK642="","",AK642)</f>
        <v/>
      </c>
      <c r="O642" s="125" t="str">
        <f t="shared" ref="O642" si="4207">IF(AL642="","",AL642)</f>
        <v/>
      </c>
      <c r="P642" s="125" t="str">
        <f t="shared" ref="P642" si="4208">IF(AM642="","",AM642)</f>
        <v/>
      </c>
      <c r="Q642" s="125"/>
      <c r="R642" s="125" t="str">
        <f t="shared" si="4167"/>
        <v/>
      </c>
      <c r="S642" s="125"/>
      <c r="T642" s="211"/>
      <c r="AA642" s="177" t="s">
        <v>724</v>
      </c>
      <c r="AD642" s="125" t="s">
        <v>683</v>
      </c>
      <c r="AE642" s="125" t="s">
        <v>683</v>
      </c>
      <c r="AF642" s="125" t="s">
        <v>683</v>
      </c>
      <c r="AG642" s="125" t="s">
        <v>683</v>
      </c>
      <c r="AH642" s="125" t="s">
        <v>683</v>
      </c>
      <c r="AI642" s="125" t="s">
        <v>683</v>
      </c>
      <c r="AJ642" s="125"/>
      <c r="AK642" s="125" t="s">
        <v>683</v>
      </c>
      <c r="AL642" s="125" t="s">
        <v>683</v>
      </c>
      <c r="AM642" s="125" t="s">
        <v>683</v>
      </c>
      <c r="AN642" s="125"/>
      <c r="AO642" s="125" t="s">
        <v>683</v>
      </c>
    </row>
    <row r="643" spans="1:41" ht="15.75" hidden="1" outlineLevel="2">
      <c r="A643" s="155">
        <v>606300</v>
      </c>
      <c r="B643" s="156">
        <f t="shared" si="4134"/>
        <v>630501370</v>
      </c>
      <c r="C643" s="173">
        <v>501370</v>
      </c>
      <c r="D643" s="140"/>
      <c r="E643" s="55" t="s">
        <v>110</v>
      </c>
      <c r="F643" s="78" t="s">
        <v>613</v>
      </c>
      <c r="G643" s="107" t="s">
        <v>587</v>
      </c>
      <c r="H643" s="50">
        <f>IFERROR(IF(G642,H642/G642*100,0),0)</f>
        <v>0</v>
      </c>
      <c r="I643" s="50">
        <f t="shared" ref="I643" si="4209">IFERROR(IF(H642,I642/H642*100,0),0)</f>
        <v>0</v>
      </c>
      <c r="J643" s="50">
        <f t="shared" ref="J643" si="4210">IFERROR(IF(I642,J642/I642*100,0),0)</f>
        <v>0</v>
      </c>
      <c r="K643" s="50">
        <f t="shared" ref="K643" si="4211">IFERROR(IF(J642,K642/J642*100,0),0)</f>
        <v>0</v>
      </c>
      <c r="L643" s="50">
        <f t="shared" ref="L643" si="4212">IFERROR(IF(K642,L642/K642*100,0),0)</f>
        <v>0</v>
      </c>
      <c r="M643" s="50">
        <f t="shared" ref="M643" si="4213">IFERROR(IF(L642,M642/L642*100,0),0)</f>
        <v>0</v>
      </c>
      <c r="N643" s="107" t="s">
        <v>587</v>
      </c>
      <c r="O643" s="50">
        <f>IFERROR(IF(N642,O642/N642*100,0),0)</f>
        <v>0</v>
      </c>
      <c r="P643" s="50">
        <f t="shared" ref="P643" si="4214">IFERROR(IF(O642,P642/O642*100,0),0)</f>
        <v>0</v>
      </c>
      <c r="Q643" s="50">
        <f t="shared" ref="Q643:S643" si="4215">IFERROR(IF(P642,Q642/P642*100,0),0)</f>
        <v>0</v>
      </c>
      <c r="R643" s="192" t="str">
        <f t="shared" si="4167"/>
        <v/>
      </c>
      <c r="S643" s="50">
        <f t="shared" si="4215"/>
        <v>0</v>
      </c>
      <c r="T643" s="215"/>
      <c r="AA643" s="177" t="s">
        <v>110</v>
      </c>
      <c r="AD643" s="107" t="s">
        <v>683</v>
      </c>
      <c r="AE643" s="50" t="s">
        <v>683</v>
      </c>
      <c r="AF643" s="50" t="s">
        <v>683</v>
      </c>
      <c r="AG643" s="50" t="s">
        <v>683</v>
      </c>
      <c r="AH643" s="50" t="s">
        <v>683</v>
      </c>
      <c r="AI643" s="50" t="s">
        <v>683</v>
      </c>
      <c r="AJ643" s="50"/>
      <c r="AK643" s="107" t="s">
        <v>683</v>
      </c>
      <c r="AL643" s="50" t="s">
        <v>683</v>
      </c>
      <c r="AM643" s="50" t="s">
        <v>683</v>
      </c>
      <c r="AN643" s="50"/>
      <c r="AO643" s="192" t="s">
        <v>683</v>
      </c>
    </row>
    <row r="644" spans="1:41" ht="15" hidden="1" customHeight="1" outlineLevel="2">
      <c r="A644" s="155">
        <v>606310</v>
      </c>
      <c r="B644" s="156">
        <f t="shared" si="4134"/>
        <v>630501380</v>
      </c>
      <c r="C644" s="173">
        <v>501380</v>
      </c>
      <c r="D644" s="140"/>
      <c r="E644" s="109" t="str">
        <f>E322</f>
        <v>Бюджетообразующее предприятие 69</v>
      </c>
      <c r="F644" s="24" t="s">
        <v>105</v>
      </c>
      <c r="G644" s="125" t="str">
        <f t="shared" ref="G644" si="4216">IF(AD644="","",AD644)</f>
        <v/>
      </c>
      <c r="H644" s="125" t="str">
        <f t="shared" ref="H644" si="4217">IF(AE644="","",AE644)</f>
        <v/>
      </c>
      <c r="I644" s="125" t="str">
        <f t="shared" ref="I644" si="4218">IF(AF644="","",AF644)</f>
        <v/>
      </c>
      <c r="J644" s="125" t="str">
        <f t="shared" ref="J644" si="4219">IF(AG644="","",AG644)</f>
        <v/>
      </c>
      <c r="K644" s="125" t="str">
        <f t="shared" ref="K644" si="4220">IF(AH644="","",AH644)</f>
        <v/>
      </c>
      <c r="L644" s="125" t="str">
        <f t="shared" ref="L644" si="4221">IF(AI644="","",AI644)</f>
        <v/>
      </c>
      <c r="M644" s="125"/>
      <c r="N644" s="125" t="str">
        <f t="shared" ref="N644" si="4222">IF(AK644="","",AK644)</f>
        <v/>
      </c>
      <c r="O644" s="125" t="str">
        <f t="shared" ref="O644" si="4223">IF(AL644="","",AL644)</f>
        <v/>
      </c>
      <c r="P644" s="125" t="str">
        <f t="shared" ref="P644" si="4224">IF(AM644="","",AM644)</f>
        <v/>
      </c>
      <c r="Q644" s="125"/>
      <c r="R644" s="125" t="str">
        <f t="shared" si="4167"/>
        <v/>
      </c>
      <c r="S644" s="125"/>
      <c r="T644" s="211"/>
      <c r="AA644" s="177" t="s">
        <v>725</v>
      </c>
      <c r="AD644" s="125" t="s">
        <v>683</v>
      </c>
      <c r="AE644" s="125" t="s">
        <v>683</v>
      </c>
      <c r="AF644" s="125" t="s">
        <v>683</v>
      </c>
      <c r="AG644" s="125" t="s">
        <v>683</v>
      </c>
      <c r="AH644" s="125" t="s">
        <v>683</v>
      </c>
      <c r="AI644" s="125" t="s">
        <v>683</v>
      </c>
      <c r="AJ644" s="125"/>
      <c r="AK644" s="125" t="s">
        <v>683</v>
      </c>
      <c r="AL644" s="125" t="s">
        <v>683</v>
      </c>
      <c r="AM644" s="125" t="s">
        <v>683</v>
      </c>
      <c r="AN644" s="125"/>
      <c r="AO644" s="125" t="s">
        <v>683</v>
      </c>
    </row>
    <row r="645" spans="1:41" ht="15.75" hidden="1" outlineLevel="2">
      <c r="A645" s="155">
        <v>606320</v>
      </c>
      <c r="B645" s="156">
        <f t="shared" si="4134"/>
        <v>630501390</v>
      </c>
      <c r="C645" s="173">
        <v>501390</v>
      </c>
      <c r="D645" s="140"/>
      <c r="E645" s="55" t="s">
        <v>110</v>
      </c>
      <c r="F645" s="78" t="s">
        <v>613</v>
      </c>
      <c r="G645" s="107" t="s">
        <v>587</v>
      </c>
      <c r="H645" s="50">
        <f>IFERROR(IF(G644,H644/G644*100,0),0)</f>
        <v>0</v>
      </c>
      <c r="I645" s="50">
        <f t="shared" ref="I645" si="4225">IFERROR(IF(H644,I644/H644*100,0),0)</f>
        <v>0</v>
      </c>
      <c r="J645" s="50">
        <f t="shared" ref="J645" si="4226">IFERROR(IF(I644,J644/I644*100,0),0)</f>
        <v>0</v>
      </c>
      <c r="K645" s="50">
        <f t="shared" ref="K645" si="4227">IFERROR(IF(J644,K644/J644*100,0),0)</f>
        <v>0</v>
      </c>
      <c r="L645" s="50">
        <f t="shared" ref="L645" si="4228">IFERROR(IF(K644,L644/K644*100,0),0)</f>
        <v>0</v>
      </c>
      <c r="M645" s="50">
        <f t="shared" ref="M645" si="4229">IFERROR(IF(L644,M644/L644*100,0),0)</f>
        <v>0</v>
      </c>
      <c r="N645" s="107" t="s">
        <v>587</v>
      </c>
      <c r="O645" s="50">
        <f>IFERROR(IF(N644,O644/N644*100,0),0)</f>
        <v>0</v>
      </c>
      <c r="P645" s="50">
        <f t="shared" ref="P645" si="4230">IFERROR(IF(O644,P644/O644*100,0),0)</f>
        <v>0</v>
      </c>
      <c r="Q645" s="50">
        <f t="shared" ref="Q645:S645" si="4231">IFERROR(IF(P644,Q644/P644*100,0),0)</f>
        <v>0</v>
      </c>
      <c r="R645" s="192" t="str">
        <f t="shared" si="4167"/>
        <v/>
      </c>
      <c r="S645" s="50">
        <f t="shared" si="4231"/>
        <v>0</v>
      </c>
      <c r="T645" s="215"/>
      <c r="AA645" s="177" t="s">
        <v>110</v>
      </c>
      <c r="AD645" s="107" t="s">
        <v>683</v>
      </c>
      <c r="AE645" s="50" t="s">
        <v>683</v>
      </c>
      <c r="AF645" s="50" t="s">
        <v>683</v>
      </c>
      <c r="AG645" s="50" t="s">
        <v>683</v>
      </c>
      <c r="AH645" s="50" t="s">
        <v>683</v>
      </c>
      <c r="AI645" s="50" t="s">
        <v>683</v>
      </c>
      <c r="AJ645" s="50"/>
      <c r="AK645" s="107" t="s">
        <v>683</v>
      </c>
      <c r="AL645" s="50" t="s">
        <v>683</v>
      </c>
      <c r="AM645" s="50" t="s">
        <v>683</v>
      </c>
      <c r="AN645" s="50"/>
      <c r="AO645" s="192" t="s">
        <v>683</v>
      </c>
    </row>
    <row r="646" spans="1:41" ht="15" hidden="1" customHeight="1" outlineLevel="2">
      <c r="A646" s="155">
        <v>606330</v>
      </c>
      <c r="B646" s="156">
        <f t="shared" si="4134"/>
        <v>630501400</v>
      </c>
      <c r="C646" s="173">
        <v>501400</v>
      </c>
      <c r="D646" s="140"/>
      <c r="E646" s="109" t="str">
        <f>E324</f>
        <v>Бюджетообразующее предприятие 70</v>
      </c>
      <c r="F646" s="24" t="s">
        <v>105</v>
      </c>
      <c r="G646" s="125" t="str">
        <f t="shared" ref="G646" si="4232">IF(AD646="","",AD646)</f>
        <v/>
      </c>
      <c r="H646" s="125" t="str">
        <f t="shared" ref="H646" si="4233">IF(AE646="","",AE646)</f>
        <v/>
      </c>
      <c r="I646" s="125" t="str">
        <f t="shared" ref="I646" si="4234">IF(AF646="","",AF646)</f>
        <v/>
      </c>
      <c r="J646" s="125" t="str">
        <f t="shared" ref="J646" si="4235">IF(AG646="","",AG646)</f>
        <v/>
      </c>
      <c r="K646" s="125" t="str">
        <f t="shared" ref="K646" si="4236">IF(AH646="","",AH646)</f>
        <v/>
      </c>
      <c r="L646" s="125" t="str">
        <f t="shared" ref="L646" si="4237">IF(AI646="","",AI646)</f>
        <v/>
      </c>
      <c r="M646" s="125"/>
      <c r="N646" s="125" t="str">
        <f t="shared" ref="N646" si="4238">IF(AK646="","",AK646)</f>
        <v/>
      </c>
      <c r="O646" s="125" t="str">
        <f t="shared" ref="O646" si="4239">IF(AL646="","",AL646)</f>
        <v/>
      </c>
      <c r="P646" s="125" t="str">
        <f t="shared" ref="P646" si="4240">IF(AM646="","",AM646)</f>
        <v/>
      </c>
      <c r="Q646" s="125"/>
      <c r="R646" s="125" t="str">
        <f t="shared" si="4167"/>
        <v/>
      </c>
      <c r="S646" s="125"/>
      <c r="T646" s="211"/>
      <c r="AA646" s="177" t="s">
        <v>726</v>
      </c>
      <c r="AD646" s="125" t="s">
        <v>683</v>
      </c>
      <c r="AE646" s="125" t="s">
        <v>683</v>
      </c>
      <c r="AF646" s="125" t="s">
        <v>683</v>
      </c>
      <c r="AG646" s="125" t="s">
        <v>683</v>
      </c>
      <c r="AH646" s="125" t="s">
        <v>683</v>
      </c>
      <c r="AI646" s="125" t="s">
        <v>683</v>
      </c>
      <c r="AJ646" s="125"/>
      <c r="AK646" s="125" t="s">
        <v>683</v>
      </c>
      <c r="AL646" s="125" t="s">
        <v>683</v>
      </c>
      <c r="AM646" s="125" t="s">
        <v>683</v>
      </c>
      <c r="AN646" s="125"/>
      <c r="AO646" s="125" t="s">
        <v>683</v>
      </c>
    </row>
    <row r="647" spans="1:41" ht="15.75" hidden="1" outlineLevel="2">
      <c r="A647" s="155">
        <v>606340</v>
      </c>
      <c r="B647" s="156">
        <f t="shared" si="4134"/>
        <v>630501410</v>
      </c>
      <c r="C647" s="173">
        <v>501410</v>
      </c>
      <c r="D647" s="140"/>
      <c r="E647" s="55" t="s">
        <v>110</v>
      </c>
      <c r="F647" s="78" t="s">
        <v>613</v>
      </c>
      <c r="G647" s="107" t="s">
        <v>587</v>
      </c>
      <c r="H647" s="50">
        <f>IFERROR(IF(G646,H646/G646*100,0),0)</f>
        <v>0</v>
      </c>
      <c r="I647" s="50">
        <f t="shared" ref="I647" si="4241">IFERROR(IF(H646,I646/H646*100,0),0)</f>
        <v>0</v>
      </c>
      <c r="J647" s="50">
        <f t="shared" ref="J647" si="4242">IFERROR(IF(I646,J646/I646*100,0),0)</f>
        <v>0</v>
      </c>
      <c r="K647" s="50">
        <f t="shared" ref="K647" si="4243">IFERROR(IF(J646,K646/J646*100,0),0)</f>
        <v>0</v>
      </c>
      <c r="L647" s="50">
        <f t="shared" ref="L647" si="4244">IFERROR(IF(K646,L646/K646*100,0),0)</f>
        <v>0</v>
      </c>
      <c r="M647" s="50">
        <f t="shared" ref="M647" si="4245">IFERROR(IF(L646,M646/L646*100,0),0)</f>
        <v>0</v>
      </c>
      <c r="N647" s="107" t="s">
        <v>587</v>
      </c>
      <c r="O647" s="50">
        <f>IFERROR(IF(N646,O646/N646*100,0),0)</f>
        <v>0</v>
      </c>
      <c r="P647" s="50">
        <f t="shared" ref="P647" si="4246">IFERROR(IF(O646,P646/O646*100,0),0)</f>
        <v>0</v>
      </c>
      <c r="Q647" s="50">
        <f t="shared" ref="Q647:S647" si="4247">IFERROR(IF(P646,Q646/P646*100,0),0)</f>
        <v>0</v>
      </c>
      <c r="R647" s="192" t="str">
        <f t="shared" si="4167"/>
        <v/>
      </c>
      <c r="S647" s="50">
        <f t="shared" si="4247"/>
        <v>0</v>
      </c>
      <c r="T647" s="215"/>
      <c r="AA647" s="177" t="s">
        <v>110</v>
      </c>
      <c r="AD647" s="107" t="s">
        <v>683</v>
      </c>
      <c r="AE647" s="50" t="s">
        <v>683</v>
      </c>
      <c r="AF647" s="50" t="s">
        <v>683</v>
      </c>
      <c r="AG647" s="50" t="s">
        <v>683</v>
      </c>
      <c r="AH647" s="50" t="s">
        <v>683</v>
      </c>
      <c r="AI647" s="50" t="s">
        <v>683</v>
      </c>
      <c r="AJ647" s="50"/>
      <c r="AK647" s="107" t="s">
        <v>683</v>
      </c>
      <c r="AL647" s="50" t="s">
        <v>683</v>
      </c>
      <c r="AM647" s="50" t="s">
        <v>683</v>
      </c>
      <c r="AN647" s="50"/>
      <c r="AO647" s="192" t="s">
        <v>683</v>
      </c>
    </row>
    <row r="648" spans="1:41" ht="15" hidden="1" customHeight="1" outlineLevel="2">
      <c r="A648" s="155">
        <v>606350</v>
      </c>
      <c r="B648" s="156">
        <f t="shared" si="4134"/>
        <v>630501420</v>
      </c>
      <c r="C648" s="173">
        <v>501420</v>
      </c>
      <c r="D648" s="140"/>
      <c r="E648" s="109" t="str">
        <f>E326</f>
        <v>Бюджетообразующее предприятие 71</v>
      </c>
      <c r="F648" s="24" t="s">
        <v>105</v>
      </c>
      <c r="G648" s="125" t="str">
        <f t="shared" ref="G648" si="4248">IF(AD648="","",AD648)</f>
        <v/>
      </c>
      <c r="H648" s="125" t="str">
        <f t="shared" ref="H648" si="4249">IF(AE648="","",AE648)</f>
        <v/>
      </c>
      <c r="I648" s="125" t="str">
        <f t="shared" ref="I648" si="4250">IF(AF648="","",AF648)</f>
        <v/>
      </c>
      <c r="J648" s="125" t="str">
        <f t="shared" ref="J648" si="4251">IF(AG648="","",AG648)</f>
        <v/>
      </c>
      <c r="K648" s="125" t="str">
        <f t="shared" ref="K648" si="4252">IF(AH648="","",AH648)</f>
        <v/>
      </c>
      <c r="L648" s="125" t="str">
        <f t="shared" ref="L648" si="4253">IF(AI648="","",AI648)</f>
        <v/>
      </c>
      <c r="M648" s="125"/>
      <c r="N648" s="125" t="str">
        <f t="shared" ref="N648" si="4254">IF(AK648="","",AK648)</f>
        <v/>
      </c>
      <c r="O648" s="125" t="str">
        <f t="shared" ref="O648" si="4255">IF(AL648="","",AL648)</f>
        <v/>
      </c>
      <c r="P648" s="125" t="str">
        <f t="shared" ref="P648" si="4256">IF(AM648="","",AM648)</f>
        <v/>
      </c>
      <c r="Q648" s="125"/>
      <c r="R648" s="125" t="str">
        <f t="shared" si="4167"/>
        <v/>
      </c>
      <c r="S648" s="125"/>
      <c r="T648" s="211"/>
      <c r="AA648" s="177" t="s">
        <v>727</v>
      </c>
      <c r="AD648" s="125" t="s">
        <v>683</v>
      </c>
      <c r="AE648" s="125" t="s">
        <v>683</v>
      </c>
      <c r="AF648" s="125" t="s">
        <v>683</v>
      </c>
      <c r="AG648" s="125" t="s">
        <v>683</v>
      </c>
      <c r="AH648" s="125" t="s">
        <v>683</v>
      </c>
      <c r="AI648" s="125" t="s">
        <v>683</v>
      </c>
      <c r="AJ648" s="125"/>
      <c r="AK648" s="125" t="s">
        <v>683</v>
      </c>
      <c r="AL648" s="125" t="s">
        <v>683</v>
      </c>
      <c r="AM648" s="125" t="s">
        <v>683</v>
      </c>
      <c r="AN648" s="125"/>
      <c r="AO648" s="125" t="s">
        <v>683</v>
      </c>
    </row>
    <row r="649" spans="1:41" ht="15.75" hidden="1" outlineLevel="2">
      <c r="A649" s="155">
        <v>606360</v>
      </c>
      <c r="B649" s="156">
        <f t="shared" si="4134"/>
        <v>630501430</v>
      </c>
      <c r="C649" s="173">
        <v>501430</v>
      </c>
      <c r="D649" s="140"/>
      <c r="E649" s="55" t="s">
        <v>110</v>
      </c>
      <c r="F649" s="78" t="s">
        <v>613</v>
      </c>
      <c r="G649" s="107" t="s">
        <v>587</v>
      </c>
      <c r="H649" s="50">
        <f>IFERROR(IF(G648,H648/G648*100,0),0)</f>
        <v>0</v>
      </c>
      <c r="I649" s="50">
        <f t="shared" ref="I649" si="4257">IFERROR(IF(H648,I648/H648*100,0),0)</f>
        <v>0</v>
      </c>
      <c r="J649" s="50">
        <f t="shared" ref="J649" si="4258">IFERROR(IF(I648,J648/I648*100,0),0)</f>
        <v>0</v>
      </c>
      <c r="K649" s="50">
        <f t="shared" ref="K649" si="4259">IFERROR(IF(J648,K648/J648*100,0),0)</f>
        <v>0</v>
      </c>
      <c r="L649" s="50">
        <f t="shared" ref="L649" si="4260">IFERROR(IF(K648,L648/K648*100,0),0)</f>
        <v>0</v>
      </c>
      <c r="M649" s="50">
        <f t="shared" ref="M649" si="4261">IFERROR(IF(L648,M648/L648*100,0),0)</f>
        <v>0</v>
      </c>
      <c r="N649" s="107" t="s">
        <v>587</v>
      </c>
      <c r="O649" s="50">
        <f>IFERROR(IF(N648,O648/N648*100,0),0)</f>
        <v>0</v>
      </c>
      <c r="P649" s="50">
        <f t="shared" ref="P649" si="4262">IFERROR(IF(O648,P648/O648*100,0),0)</f>
        <v>0</v>
      </c>
      <c r="Q649" s="50">
        <f t="shared" ref="Q649:S649" si="4263">IFERROR(IF(P648,Q648/P648*100,0),0)</f>
        <v>0</v>
      </c>
      <c r="R649" s="192" t="str">
        <f t="shared" si="4167"/>
        <v/>
      </c>
      <c r="S649" s="50">
        <f t="shared" si="4263"/>
        <v>0</v>
      </c>
      <c r="T649" s="215"/>
      <c r="AA649" s="177" t="s">
        <v>110</v>
      </c>
      <c r="AD649" s="107" t="s">
        <v>683</v>
      </c>
      <c r="AE649" s="50" t="s">
        <v>683</v>
      </c>
      <c r="AF649" s="50" t="s">
        <v>683</v>
      </c>
      <c r="AG649" s="50" t="s">
        <v>683</v>
      </c>
      <c r="AH649" s="50" t="s">
        <v>683</v>
      </c>
      <c r="AI649" s="50" t="s">
        <v>683</v>
      </c>
      <c r="AJ649" s="50"/>
      <c r="AK649" s="107" t="s">
        <v>683</v>
      </c>
      <c r="AL649" s="50" t="s">
        <v>683</v>
      </c>
      <c r="AM649" s="50" t="s">
        <v>683</v>
      </c>
      <c r="AN649" s="50"/>
      <c r="AO649" s="192" t="s">
        <v>683</v>
      </c>
    </row>
    <row r="650" spans="1:41" ht="15" hidden="1" customHeight="1" outlineLevel="2">
      <c r="A650" s="155">
        <v>606370</v>
      </c>
      <c r="B650" s="156">
        <f t="shared" si="4134"/>
        <v>630501440</v>
      </c>
      <c r="C650" s="173">
        <v>501440</v>
      </c>
      <c r="D650" s="140"/>
      <c r="E650" s="109" t="str">
        <f>E328</f>
        <v>Бюджетообразующее предприятие 72</v>
      </c>
      <c r="F650" s="24" t="s">
        <v>105</v>
      </c>
      <c r="G650" s="125" t="str">
        <f t="shared" ref="G650" si="4264">IF(AD650="","",AD650)</f>
        <v/>
      </c>
      <c r="H650" s="125" t="str">
        <f t="shared" ref="H650" si="4265">IF(AE650="","",AE650)</f>
        <v/>
      </c>
      <c r="I650" s="125" t="str">
        <f t="shared" ref="I650" si="4266">IF(AF650="","",AF650)</f>
        <v/>
      </c>
      <c r="J650" s="125" t="str">
        <f t="shared" ref="J650" si="4267">IF(AG650="","",AG650)</f>
        <v/>
      </c>
      <c r="K650" s="125" t="str">
        <f t="shared" ref="K650" si="4268">IF(AH650="","",AH650)</f>
        <v/>
      </c>
      <c r="L650" s="125" t="str">
        <f t="shared" ref="L650" si="4269">IF(AI650="","",AI650)</f>
        <v/>
      </c>
      <c r="M650" s="125"/>
      <c r="N650" s="125" t="str">
        <f t="shared" ref="N650" si="4270">IF(AK650="","",AK650)</f>
        <v/>
      </c>
      <c r="O650" s="125" t="str">
        <f t="shared" ref="O650" si="4271">IF(AL650="","",AL650)</f>
        <v/>
      </c>
      <c r="P650" s="125" t="str">
        <f t="shared" ref="P650" si="4272">IF(AM650="","",AM650)</f>
        <v/>
      </c>
      <c r="Q650" s="125"/>
      <c r="R650" s="125" t="str">
        <f t="shared" si="4167"/>
        <v/>
      </c>
      <c r="S650" s="125"/>
      <c r="T650" s="211"/>
      <c r="AA650" s="177" t="s">
        <v>728</v>
      </c>
      <c r="AD650" s="125" t="s">
        <v>683</v>
      </c>
      <c r="AE650" s="125" t="s">
        <v>683</v>
      </c>
      <c r="AF650" s="125" t="s">
        <v>683</v>
      </c>
      <c r="AG650" s="125" t="s">
        <v>683</v>
      </c>
      <c r="AH650" s="125" t="s">
        <v>683</v>
      </c>
      <c r="AI650" s="125" t="s">
        <v>683</v>
      </c>
      <c r="AJ650" s="125"/>
      <c r="AK650" s="125" t="s">
        <v>683</v>
      </c>
      <c r="AL650" s="125" t="s">
        <v>683</v>
      </c>
      <c r="AM650" s="125" t="s">
        <v>683</v>
      </c>
      <c r="AN650" s="125"/>
      <c r="AO650" s="125" t="s">
        <v>683</v>
      </c>
    </row>
    <row r="651" spans="1:41" ht="15.75" hidden="1" outlineLevel="2">
      <c r="A651" s="155">
        <v>606380</v>
      </c>
      <c r="B651" s="156">
        <f t="shared" si="4134"/>
        <v>630501450</v>
      </c>
      <c r="C651" s="173">
        <v>501450</v>
      </c>
      <c r="D651" s="140"/>
      <c r="E651" s="55" t="s">
        <v>110</v>
      </c>
      <c r="F651" s="78" t="s">
        <v>613</v>
      </c>
      <c r="G651" s="107" t="s">
        <v>587</v>
      </c>
      <c r="H651" s="50">
        <f>IFERROR(IF(G650,H650/G650*100,0),0)</f>
        <v>0</v>
      </c>
      <c r="I651" s="50">
        <f t="shared" ref="I651" si="4273">IFERROR(IF(H650,I650/H650*100,0),0)</f>
        <v>0</v>
      </c>
      <c r="J651" s="50">
        <f t="shared" ref="J651" si="4274">IFERROR(IF(I650,J650/I650*100,0),0)</f>
        <v>0</v>
      </c>
      <c r="K651" s="50">
        <f t="shared" ref="K651" si="4275">IFERROR(IF(J650,K650/J650*100,0),0)</f>
        <v>0</v>
      </c>
      <c r="L651" s="50">
        <f t="shared" ref="L651" si="4276">IFERROR(IF(K650,L650/K650*100,0),0)</f>
        <v>0</v>
      </c>
      <c r="M651" s="50">
        <f t="shared" ref="M651" si="4277">IFERROR(IF(L650,M650/L650*100,0),0)</f>
        <v>0</v>
      </c>
      <c r="N651" s="107" t="s">
        <v>587</v>
      </c>
      <c r="O651" s="50">
        <f>IFERROR(IF(N650,O650/N650*100,0),0)</f>
        <v>0</v>
      </c>
      <c r="P651" s="50">
        <f t="shared" ref="P651" si="4278">IFERROR(IF(O650,P650/O650*100,0),0)</f>
        <v>0</v>
      </c>
      <c r="Q651" s="50">
        <f t="shared" ref="Q651:S651" si="4279">IFERROR(IF(P650,Q650/P650*100,0),0)</f>
        <v>0</v>
      </c>
      <c r="R651" s="192" t="str">
        <f t="shared" si="4167"/>
        <v/>
      </c>
      <c r="S651" s="50">
        <f t="shared" si="4279"/>
        <v>0</v>
      </c>
      <c r="T651" s="215"/>
      <c r="AA651" s="177" t="s">
        <v>110</v>
      </c>
      <c r="AD651" s="107" t="s">
        <v>683</v>
      </c>
      <c r="AE651" s="50" t="s">
        <v>683</v>
      </c>
      <c r="AF651" s="50" t="s">
        <v>683</v>
      </c>
      <c r="AG651" s="50" t="s">
        <v>683</v>
      </c>
      <c r="AH651" s="50" t="s">
        <v>683</v>
      </c>
      <c r="AI651" s="50" t="s">
        <v>683</v>
      </c>
      <c r="AJ651" s="50"/>
      <c r="AK651" s="107" t="s">
        <v>683</v>
      </c>
      <c r="AL651" s="50" t="s">
        <v>683</v>
      </c>
      <c r="AM651" s="50" t="s">
        <v>683</v>
      </c>
      <c r="AN651" s="50"/>
      <c r="AO651" s="192" t="s">
        <v>683</v>
      </c>
    </row>
    <row r="652" spans="1:41" ht="15" hidden="1" customHeight="1" outlineLevel="2">
      <c r="A652" s="155">
        <v>606390</v>
      </c>
      <c r="B652" s="156">
        <f t="shared" si="4134"/>
        <v>630501460</v>
      </c>
      <c r="C652" s="173">
        <v>501460</v>
      </c>
      <c r="D652" s="140"/>
      <c r="E652" s="109" t="str">
        <f>E330</f>
        <v>Бюджетообразующее предприятие 73</v>
      </c>
      <c r="F652" s="24" t="s">
        <v>105</v>
      </c>
      <c r="G652" s="125" t="str">
        <f t="shared" ref="G652" si="4280">IF(AD652="","",AD652)</f>
        <v/>
      </c>
      <c r="H652" s="125" t="str">
        <f t="shared" ref="H652" si="4281">IF(AE652="","",AE652)</f>
        <v/>
      </c>
      <c r="I652" s="125" t="str">
        <f t="shared" ref="I652" si="4282">IF(AF652="","",AF652)</f>
        <v/>
      </c>
      <c r="J652" s="125" t="str">
        <f t="shared" ref="J652" si="4283">IF(AG652="","",AG652)</f>
        <v/>
      </c>
      <c r="K652" s="125" t="str">
        <f t="shared" ref="K652" si="4284">IF(AH652="","",AH652)</f>
        <v/>
      </c>
      <c r="L652" s="125" t="str">
        <f t="shared" ref="L652" si="4285">IF(AI652="","",AI652)</f>
        <v/>
      </c>
      <c r="M652" s="125"/>
      <c r="N652" s="125" t="str">
        <f t="shared" ref="N652" si="4286">IF(AK652="","",AK652)</f>
        <v/>
      </c>
      <c r="O652" s="125" t="str">
        <f t="shared" ref="O652" si="4287">IF(AL652="","",AL652)</f>
        <v/>
      </c>
      <c r="P652" s="125" t="str">
        <f t="shared" ref="P652" si="4288">IF(AM652="","",AM652)</f>
        <v/>
      </c>
      <c r="Q652" s="125"/>
      <c r="R652" s="125" t="str">
        <f t="shared" si="4167"/>
        <v/>
      </c>
      <c r="S652" s="125"/>
      <c r="T652" s="211"/>
      <c r="AA652" s="177" t="s">
        <v>729</v>
      </c>
      <c r="AD652" s="125" t="s">
        <v>683</v>
      </c>
      <c r="AE652" s="125" t="s">
        <v>683</v>
      </c>
      <c r="AF652" s="125" t="s">
        <v>683</v>
      </c>
      <c r="AG652" s="125" t="s">
        <v>683</v>
      </c>
      <c r="AH652" s="125" t="s">
        <v>683</v>
      </c>
      <c r="AI652" s="125" t="s">
        <v>683</v>
      </c>
      <c r="AJ652" s="125"/>
      <c r="AK652" s="125" t="s">
        <v>683</v>
      </c>
      <c r="AL652" s="125" t="s">
        <v>683</v>
      </c>
      <c r="AM652" s="125" t="s">
        <v>683</v>
      </c>
      <c r="AN652" s="125"/>
      <c r="AO652" s="125" t="s">
        <v>683</v>
      </c>
    </row>
    <row r="653" spans="1:41" ht="15.75" hidden="1" outlineLevel="2">
      <c r="A653" s="155">
        <v>606400</v>
      </c>
      <c r="B653" s="156">
        <f t="shared" si="4134"/>
        <v>630501470</v>
      </c>
      <c r="C653" s="173">
        <v>501470</v>
      </c>
      <c r="D653" s="140"/>
      <c r="E653" s="55" t="s">
        <v>110</v>
      </c>
      <c r="F653" s="78" t="s">
        <v>613</v>
      </c>
      <c r="G653" s="107" t="s">
        <v>587</v>
      </c>
      <c r="H653" s="50">
        <f>IFERROR(IF(G652,H652/G652*100,0),0)</f>
        <v>0</v>
      </c>
      <c r="I653" s="50">
        <f t="shared" ref="I653" si="4289">IFERROR(IF(H652,I652/H652*100,0),0)</f>
        <v>0</v>
      </c>
      <c r="J653" s="50">
        <f t="shared" ref="J653" si="4290">IFERROR(IF(I652,J652/I652*100,0),0)</f>
        <v>0</v>
      </c>
      <c r="K653" s="50">
        <f t="shared" ref="K653" si="4291">IFERROR(IF(J652,K652/J652*100,0),0)</f>
        <v>0</v>
      </c>
      <c r="L653" s="50">
        <f t="shared" ref="L653" si="4292">IFERROR(IF(K652,L652/K652*100,0),0)</f>
        <v>0</v>
      </c>
      <c r="M653" s="50">
        <f t="shared" ref="M653" si="4293">IFERROR(IF(L652,M652/L652*100,0),0)</f>
        <v>0</v>
      </c>
      <c r="N653" s="107" t="s">
        <v>587</v>
      </c>
      <c r="O653" s="50">
        <f>IFERROR(IF(N652,O652/N652*100,0),0)</f>
        <v>0</v>
      </c>
      <c r="P653" s="50">
        <f t="shared" ref="P653" si="4294">IFERROR(IF(O652,P652/O652*100,0),0)</f>
        <v>0</v>
      </c>
      <c r="Q653" s="50">
        <f t="shared" ref="Q653:S653" si="4295">IFERROR(IF(P652,Q652/P652*100,0),0)</f>
        <v>0</v>
      </c>
      <c r="R653" s="192" t="str">
        <f t="shared" si="4167"/>
        <v/>
      </c>
      <c r="S653" s="50">
        <f t="shared" si="4295"/>
        <v>0</v>
      </c>
      <c r="T653" s="215"/>
      <c r="AA653" s="177" t="s">
        <v>110</v>
      </c>
      <c r="AD653" s="107" t="s">
        <v>683</v>
      </c>
      <c r="AE653" s="50" t="s">
        <v>683</v>
      </c>
      <c r="AF653" s="50" t="s">
        <v>683</v>
      </c>
      <c r="AG653" s="50" t="s">
        <v>683</v>
      </c>
      <c r="AH653" s="50" t="s">
        <v>683</v>
      </c>
      <c r="AI653" s="50" t="s">
        <v>683</v>
      </c>
      <c r="AJ653" s="50"/>
      <c r="AK653" s="107" t="s">
        <v>683</v>
      </c>
      <c r="AL653" s="50" t="s">
        <v>683</v>
      </c>
      <c r="AM653" s="50" t="s">
        <v>683</v>
      </c>
      <c r="AN653" s="50"/>
      <c r="AO653" s="192" t="s">
        <v>683</v>
      </c>
    </row>
    <row r="654" spans="1:41" ht="15" hidden="1" customHeight="1" outlineLevel="2">
      <c r="A654" s="155">
        <v>606410</v>
      </c>
      <c r="B654" s="156">
        <f t="shared" si="4134"/>
        <v>630501480</v>
      </c>
      <c r="C654" s="173">
        <v>501480</v>
      </c>
      <c r="D654" s="140"/>
      <c r="E654" s="109" t="str">
        <f>E332</f>
        <v>Бюджетообразующее предприятие 74</v>
      </c>
      <c r="F654" s="24" t="s">
        <v>105</v>
      </c>
      <c r="G654" s="125" t="str">
        <f t="shared" ref="G654" si="4296">IF(AD654="","",AD654)</f>
        <v/>
      </c>
      <c r="H654" s="125" t="str">
        <f t="shared" ref="H654" si="4297">IF(AE654="","",AE654)</f>
        <v/>
      </c>
      <c r="I654" s="125" t="str">
        <f t="shared" ref="I654" si="4298">IF(AF654="","",AF654)</f>
        <v/>
      </c>
      <c r="J654" s="125" t="str">
        <f t="shared" ref="J654" si="4299">IF(AG654="","",AG654)</f>
        <v/>
      </c>
      <c r="K654" s="125" t="str">
        <f t="shared" ref="K654" si="4300">IF(AH654="","",AH654)</f>
        <v/>
      </c>
      <c r="L654" s="125" t="str">
        <f t="shared" ref="L654" si="4301">IF(AI654="","",AI654)</f>
        <v/>
      </c>
      <c r="M654" s="125"/>
      <c r="N654" s="125" t="str">
        <f t="shared" ref="N654" si="4302">IF(AK654="","",AK654)</f>
        <v/>
      </c>
      <c r="O654" s="125" t="str">
        <f t="shared" ref="O654" si="4303">IF(AL654="","",AL654)</f>
        <v/>
      </c>
      <c r="P654" s="125" t="str">
        <f t="shared" ref="P654" si="4304">IF(AM654="","",AM654)</f>
        <v/>
      </c>
      <c r="Q654" s="125"/>
      <c r="R654" s="125" t="str">
        <f t="shared" si="4167"/>
        <v/>
      </c>
      <c r="S654" s="125"/>
      <c r="T654" s="211"/>
      <c r="AA654" s="177" t="s">
        <v>730</v>
      </c>
      <c r="AD654" s="125" t="s">
        <v>683</v>
      </c>
      <c r="AE654" s="125" t="s">
        <v>683</v>
      </c>
      <c r="AF654" s="125" t="s">
        <v>683</v>
      </c>
      <c r="AG654" s="125" t="s">
        <v>683</v>
      </c>
      <c r="AH654" s="125" t="s">
        <v>683</v>
      </c>
      <c r="AI654" s="125" t="s">
        <v>683</v>
      </c>
      <c r="AJ654" s="125"/>
      <c r="AK654" s="125" t="s">
        <v>683</v>
      </c>
      <c r="AL654" s="125" t="s">
        <v>683</v>
      </c>
      <c r="AM654" s="125" t="s">
        <v>683</v>
      </c>
      <c r="AN654" s="125"/>
      <c r="AO654" s="125" t="s">
        <v>683</v>
      </c>
    </row>
    <row r="655" spans="1:41" ht="15.75" hidden="1" outlineLevel="2">
      <c r="A655" s="155">
        <v>606420</v>
      </c>
      <c r="B655" s="156">
        <f t="shared" si="4134"/>
        <v>630501490</v>
      </c>
      <c r="C655" s="173">
        <v>501490</v>
      </c>
      <c r="D655" s="140"/>
      <c r="E655" s="55" t="s">
        <v>110</v>
      </c>
      <c r="F655" s="78" t="s">
        <v>613</v>
      </c>
      <c r="G655" s="107" t="s">
        <v>587</v>
      </c>
      <c r="H655" s="50">
        <f>IFERROR(IF(G654,H654/G654*100,0),0)</f>
        <v>0</v>
      </c>
      <c r="I655" s="50">
        <f t="shared" ref="I655" si="4305">IFERROR(IF(H654,I654/H654*100,0),0)</f>
        <v>0</v>
      </c>
      <c r="J655" s="50">
        <f t="shared" ref="J655" si="4306">IFERROR(IF(I654,J654/I654*100,0),0)</f>
        <v>0</v>
      </c>
      <c r="K655" s="50">
        <f t="shared" ref="K655" si="4307">IFERROR(IF(J654,K654/J654*100,0),0)</f>
        <v>0</v>
      </c>
      <c r="L655" s="50">
        <f t="shared" ref="L655" si="4308">IFERROR(IF(K654,L654/K654*100,0),0)</f>
        <v>0</v>
      </c>
      <c r="M655" s="50">
        <f t="shared" ref="M655" si="4309">IFERROR(IF(L654,M654/L654*100,0),0)</f>
        <v>0</v>
      </c>
      <c r="N655" s="107" t="s">
        <v>587</v>
      </c>
      <c r="O655" s="50">
        <f>IFERROR(IF(N654,O654/N654*100,0),0)</f>
        <v>0</v>
      </c>
      <c r="P655" s="50">
        <f t="shared" ref="P655" si="4310">IFERROR(IF(O654,P654/O654*100,0),0)</f>
        <v>0</v>
      </c>
      <c r="Q655" s="50">
        <f t="shared" ref="Q655:S655" si="4311">IFERROR(IF(P654,Q654/P654*100,0),0)</f>
        <v>0</v>
      </c>
      <c r="R655" s="192" t="str">
        <f t="shared" si="4167"/>
        <v/>
      </c>
      <c r="S655" s="50">
        <f t="shared" si="4311"/>
        <v>0</v>
      </c>
      <c r="T655" s="215"/>
      <c r="AA655" s="177" t="s">
        <v>110</v>
      </c>
      <c r="AD655" s="107" t="s">
        <v>683</v>
      </c>
      <c r="AE655" s="50" t="s">
        <v>683</v>
      </c>
      <c r="AF655" s="50" t="s">
        <v>683</v>
      </c>
      <c r="AG655" s="50" t="s">
        <v>683</v>
      </c>
      <c r="AH655" s="50" t="s">
        <v>683</v>
      </c>
      <c r="AI655" s="50" t="s">
        <v>683</v>
      </c>
      <c r="AJ655" s="50"/>
      <c r="AK655" s="107" t="s">
        <v>683</v>
      </c>
      <c r="AL655" s="50" t="s">
        <v>683</v>
      </c>
      <c r="AM655" s="50" t="s">
        <v>683</v>
      </c>
      <c r="AN655" s="50"/>
      <c r="AO655" s="192" t="s">
        <v>683</v>
      </c>
    </row>
    <row r="656" spans="1:41" ht="15" hidden="1" customHeight="1" outlineLevel="2">
      <c r="A656" s="155">
        <v>606430</v>
      </c>
      <c r="B656" s="156">
        <f t="shared" si="4134"/>
        <v>630501500</v>
      </c>
      <c r="C656" s="173">
        <v>501500</v>
      </c>
      <c r="D656" s="140"/>
      <c r="E656" s="109" t="str">
        <f>E334</f>
        <v>Бюджетообразующее предприятие 75</v>
      </c>
      <c r="F656" s="24" t="s">
        <v>105</v>
      </c>
      <c r="G656" s="125" t="str">
        <f t="shared" ref="G656" si="4312">IF(AD656="","",AD656)</f>
        <v/>
      </c>
      <c r="H656" s="125" t="str">
        <f t="shared" ref="H656" si="4313">IF(AE656="","",AE656)</f>
        <v/>
      </c>
      <c r="I656" s="125" t="str">
        <f t="shared" ref="I656" si="4314">IF(AF656="","",AF656)</f>
        <v/>
      </c>
      <c r="J656" s="125" t="str">
        <f t="shared" ref="J656" si="4315">IF(AG656="","",AG656)</f>
        <v/>
      </c>
      <c r="K656" s="125" t="str">
        <f t="shared" ref="K656" si="4316">IF(AH656="","",AH656)</f>
        <v/>
      </c>
      <c r="L656" s="125" t="str">
        <f t="shared" ref="L656" si="4317">IF(AI656="","",AI656)</f>
        <v/>
      </c>
      <c r="M656" s="125"/>
      <c r="N656" s="125" t="str">
        <f t="shared" ref="N656" si="4318">IF(AK656="","",AK656)</f>
        <v/>
      </c>
      <c r="O656" s="125" t="str">
        <f t="shared" ref="O656" si="4319">IF(AL656="","",AL656)</f>
        <v/>
      </c>
      <c r="P656" s="125" t="str">
        <f t="shared" ref="P656" si="4320">IF(AM656="","",AM656)</f>
        <v/>
      </c>
      <c r="Q656" s="125"/>
      <c r="R656" s="125" t="str">
        <f t="shared" si="4167"/>
        <v/>
      </c>
      <c r="S656" s="125"/>
      <c r="T656" s="211"/>
      <c r="AA656" s="177" t="s">
        <v>731</v>
      </c>
      <c r="AD656" s="125" t="s">
        <v>683</v>
      </c>
      <c r="AE656" s="125" t="s">
        <v>683</v>
      </c>
      <c r="AF656" s="125" t="s">
        <v>683</v>
      </c>
      <c r="AG656" s="125" t="s">
        <v>683</v>
      </c>
      <c r="AH656" s="125" t="s">
        <v>683</v>
      </c>
      <c r="AI656" s="125" t="s">
        <v>683</v>
      </c>
      <c r="AJ656" s="125"/>
      <c r="AK656" s="125" t="s">
        <v>683</v>
      </c>
      <c r="AL656" s="125" t="s">
        <v>683</v>
      </c>
      <c r="AM656" s="125" t="s">
        <v>683</v>
      </c>
      <c r="AN656" s="125"/>
      <c r="AO656" s="125" t="s">
        <v>683</v>
      </c>
    </row>
    <row r="657" spans="1:41" ht="15.75" hidden="1" outlineLevel="2">
      <c r="A657" s="155">
        <v>606440</v>
      </c>
      <c r="B657" s="156">
        <f t="shared" si="4134"/>
        <v>630501510</v>
      </c>
      <c r="C657" s="173">
        <v>501510</v>
      </c>
      <c r="D657" s="140"/>
      <c r="E657" s="55" t="s">
        <v>110</v>
      </c>
      <c r="F657" s="78" t="s">
        <v>613</v>
      </c>
      <c r="G657" s="107" t="s">
        <v>587</v>
      </c>
      <c r="H657" s="50">
        <f>IFERROR(IF(G656,H656/G656*100,0),0)</f>
        <v>0</v>
      </c>
      <c r="I657" s="50">
        <f t="shared" ref="I657" si="4321">IFERROR(IF(H656,I656/H656*100,0),0)</f>
        <v>0</v>
      </c>
      <c r="J657" s="50">
        <f t="shared" ref="J657" si="4322">IFERROR(IF(I656,J656/I656*100,0),0)</f>
        <v>0</v>
      </c>
      <c r="K657" s="50">
        <f t="shared" ref="K657" si="4323">IFERROR(IF(J656,K656/J656*100,0),0)</f>
        <v>0</v>
      </c>
      <c r="L657" s="50">
        <f t="shared" ref="L657" si="4324">IFERROR(IF(K656,L656/K656*100,0),0)</f>
        <v>0</v>
      </c>
      <c r="M657" s="50">
        <f t="shared" ref="M657" si="4325">IFERROR(IF(L656,M656/L656*100,0),0)</f>
        <v>0</v>
      </c>
      <c r="N657" s="107" t="s">
        <v>587</v>
      </c>
      <c r="O657" s="50">
        <f>IFERROR(IF(N656,O656/N656*100,0),0)</f>
        <v>0</v>
      </c>
      <c r="P657" s="50">
        <f t="shared" ref="P657" si="4326">IFERROR(IF(O656,P656/O656*100,0),0)</f>
        <v>0</v>
      </c>
      <c r="Q657" s="50">
        <f t="shared" ref="Q657:S657" si="4327">IFERROR(IF(P656,Q656/P656*100,0),0)</f>
        <v>0</v>
      </c>
      <c r="R657" s="192" t="str">
        <f t="shared" si="4167"/>
        <v/>
      </c>
      <c r="S657" s="50">
        <f t="shared" si="4327"/>
        <v>0</v>
      </c>
      <c r="T657" s="215"/>
      <c r="AA657" s="177" t="s">
        <v>110</v>
      </c>
      <c r="AD657" s="107" t="s">
        <v>683</v>
      </c>
      <c r="AE657" s="50" t="s">
        <v>683</v>
      </c>
      <c r="AF657" s="50" t="s">
        <v>683</v>
      </c>
      <c r="AG657" s="50" t="s">
        <v>683</v>
      </c>
      <c r="AH657" s="50" t="s">
        <v>683</v>
      </c>
      <c r="AI657" s="50" t="s">
        <v>683</v>
      </c>
      <c r="AJ657" s="50"/>
      <c r="AK657" s="107" t="s">
        <v>683</v>
      </c>
      <c r="AL657" s="50" t="s">
        <v>683</v>
      </c>
      <c r="AM657" s="50" t="s">
        <v>683</v>
      </c>
      <c r="AN657" s="50"/>
      <c r="AO657" s="192" t="s">
        <v>683</v>
      </c>
    </row>
    <row r="658" spans="1:41" ht="15" hidden="1" customHeight="1" outlineLevel="2">
      <c r="A658" s="155">
        <v>606450</v>
      </c>
      <c r="B658" s="156">
        <f t="shared" si="4134"/>
        <v>630501520</v>
      </c>
      <c r="C658" s="173">
        <v>501520</v>
      </c>
      <c r="D658" s="140"/>
      <c r="E658" s="109" t="str">
        <f>E336</f>
        <v>Бюджетообразующее предприятие 76</v>
      </c>
      <c r="F658" s="24" t="s">
        <v>105</v>
      </c>
      <c r="G658" s="125" t="str">
        <f t="shared" ref="G658" si="4328">IF(AD658="","",AD658)</f>
        <v/>
      </c>
      <c r="H658" s="125" t="str">
        <f t="shared" ref="H658" si="4329">IF(AE658="","",AE658)</f>
        <v/>
      </c>
      <c r="I658" s="125" t="str">
        <f t="shared" ref="I658" si="4330">IF(AF658="","",AF658)</f>
        <v/>
      </c>
      <c r="J658" s="125" t="str">
        <f t="shared" ref="J658" si="4331">IF(AG658="","",AG658)</f>
        <v/>
      </c>
      <c r="K658" s="125" t="str">
        <f t="shared" ref="K658" si="4332">IF(AH658="","",AH658)</f>
        <v/>
      </c>
      <c r="L658" s="125" t="str">
        <f t="shared" ref="L658" si="4333">IF(AI658="","",AI658)</f>
        <v/>
      </c>
      <c r="M658" s="125"/>
      <c r="N658" s="125" t="str">
        <f t="shared" ref="N658" si="4334">IF(AK658="","",AK658)</f>
        <v/>
      </c>
      <c r="O658" s="125" t="str">
        <f t="shared" ref="O658" si="4335">IF(AL658="","",AL658)</f>
        <v/>
      </c>
      <c r="P658" s="125" t="str">
        <f t="shared" ref="P658" si="4336">IF(AM658="","",AM658)</f>
        <v/>
      </c>
      <c r="Q658" s="125"/>
      <c r="R658" s="125" t="str">
        <f t="shared" si="4167"/>
        <v/>
      </c>
      <c r="S658" s="125"/>
      <c r="T658" s="211"/>
      <c r="AA658" s="177" t="s">
        <v>732</v>
      </c>
      <c r="AD658" s="125" t="s">
        <v>683</v>
      </c>
      <c r="AE658" s="125" t="s">
        <v>683</v>
      </c>
      <c r="AF658" s="125" t="s">
        <v>683</v>
      </c>
      <c r="AG658" s="125" t="s">
        <v>683</v>
      </c>
      <c r="AH658" s="125" t="s">
        <v>683</v>
      </c>
      <c r="AI658" s="125" t="s">
        <v>683</v>
      </c>
      <c r="AJ658" s="125"/>
      <c r="AK658" s="125" t="s">
        <v>683</v>
      </c>
      <c r="AL658" s="125" t="s">
        <v>683</v>
      </c>
      <c r="AM658" s="125" t="s">
        <v>683</v>
      </c>
      <c r="AN658" s="125"/>
      <c r="AO658" s="125" t="s">
        <v>683</v>
      </c>
    </row>
    <row r="659" spans="1:41" ht="15.75" hidden="1" outlineLevel="2">
      <c r="A659" s="155">
        <v>606460</v>
      </c>
      <c r="B659" s="156">
        <f t="shared" si="4134"/>
        <v>630501530</v>
      </c>
      <c r="C659" s="173">
        <v>501530</v>
      </c>
      <c r="D659" s="140"/>
      <c r="E659" s="55" t="s">
        <v>110</v>
      </c>
      <c r="F659" s="78" t="s">
        <v>613</v>
      </c>
      <c r="G659" s="107" t="s">
        <v>587</v>
      </c>
      <c r="H659" s="50">
        <f>IFERROR(IF(G658,H658/G658*100,0),0)</f>
        <v>0</v>
      </c>
      <c r="I659" s="50">
        <f t="shared" ref="I659" si="4337">IFERROR(IF(H658,I658/H658*100,0),0)</f>
        <v>0</v>
      </c>
      <c r="J659" s="50">
        <f t="shared" ref="J659" si="4338">IFERROR(IF(I658,J658/I658*100,0),0)</f>
        <v>0</v>
      </c>
      <c r="K659" s="50">
        <f t="shared" ref="K659" si="4339">IFERROR(IF(J658,K658/J658*100,0),0)</f>
        <v>0</v>
      </c>
      <c r="L659" s="50">
        <f t="shared" ref="L659" si="4340">IFERROR(IF(K658,L658/K658*100,0),0)</f>
        <v>0</v>
      </c>
      <c r="M659" s="50">
        <f t="shared" ref="M659" si="4341">IFERROR(IF(L658,M658/L658*100,0),0)</f>
        <v>0</v>
      </c>
      <c r="N659" s="107" t="s">
        <v>587</v>
      </c>
      <c r="O659" s="50">
        <f>IFERROR(IF(N658,O658/N658*100,0),0)</f>
        <v>0</v>
      </c>
      <c r="P659" s="50">
        <f t="shared" ref="P659" si="4342">IFERROR(IF(O658,P658/O658*100,0),0)</f>
        <v>0</v>
      </c>
      <c r="Q659" s="50">
        <f t="shared" ref="Q659:S659" si="4343">IFERROR(IF(P658,Q658/P658*100,0),0)</f>
        <v>0</v>
      </c>
      <c r="R659" s="192" t="str">
        <f t="shared" si="4167"/>
        <v/>
      </c>
      <c r="S659" s="50">
        <f t="shared" si="4343"/>
        <v>0</v>
      </c>
      <c r="T659" s="215"/>
      <c r="AA659" s="177" t="s">
        <v>110</v>
      </c>
      <c r="AD659" s="107" t="s">
        <v>683</v>
      </c>
      <c r="AE659" s="50" t="s">
        <v>683</v>
      </c>
      <c r="AF659" s="50" t="s">
        <v>683</v>
      </c>
      <c r="AG659" s="50" t="s">
        <v>683</v>
      </c>
      <c r="AH659" s="50" t="s">
        <v>683</v>
      </c>
      <c r="AI659" s="50" t="s">
        <v>683</v>
      </c>
      <c r="AJ659" s="50"/>
      <c r="AK659" s="107" t="s">
        <v>683</v>
      </c>
      <c r="AL659" s="50" t="s">
        <v>683</v>
      </c>
      <c r="AM659" s="50" t="s">
        <v>683</v>
      </c>
      <c r="AN659" s="50"/>
      <c r="AO659" s="192" t="s">
        <v>683</v>
      </c>
    </row>
    <row r="660" spans="1:41" ht="15.75" hidden="1" outlineLevel="2">
      <c r="A660" s="155">
        <v>606470</v>
      </c>
      <c r="B660" s="156">
        <f t="shared" si="4134"/>
        <v>630501540</v>
      </c>
      <c r="C660" s="173">
        <v>501540</v>
      </c>
      <c r="D660" s="140"/>
      <c r="E660" s="109" t="str">
        <f>E338</f>
        <v>Бюджетообразующее предприятие 77</v>
      </c>
      <c r="F660" s="24" t="s">
        <v>105</v>
      </c>
      <c r="G660" s="125" t="str">
        <f t="shared" ref="G660" si="4344">IF(AD660="","",AD660)</f>
        <v/>
      </c>
      <c r="H660" s="125" t="str">
        <f t="shared" ref="H660" si="4345">IF(AE660="","",AE660)</f>
        <v/>
      </c>
      <c r="I660" s="125" t="str">
        <f t="shared" ref="I660" si="4346">IF(AF660="","",AF660)</f>
        <v/>
      </c>
      <c r="J660" s="125" t="str">
        <f t="shared" ref="J660" si="4347">IF(AG660="","",AG660)</f>
        <v/>
      </c>
      <c r="K660" s="125" t="str">
        <f t="shared" ref="K660" si="4348">IF(AH660="","",AH660)</f>
        <v/>
      </c>
      <c r="L660" s="125" t="str">
        <f t="shared" ref="L660" si="4349">IF(AI660="","",AI660)</f>
        <v/>
      </c>
      <c r="M660" s="125"/>
      <c r="N660" s="125" t="str">
        <f t="shared" ref="N660" si="4350">IF(AK660="","",AK660)</f>
        <v/>
      </c>
      <c r="O660" s="125" t="str">
        <f t="shared" ref="O660" si="4351">IF(AL660="","",AL660)</f>
        <v/>
      </c>
      <c r="P660" s="125" t="str">
        <f t="shared" ref="P660" si="4352">IF(AM660="","",AM660)</f>
        <v/>
      </c>
      <c r="Q660" s="125"/>
      <c r="R660" s="125" t="str">
        <f t="shared" si="4167"/>
        <v/>
      </c>
      <c r="S660" s="125"/>
      <c r="T660" s="211"/>
      <c r="AA660" s="177" t="s">
        <v>733</v>
      </c>
      <c r="AD660" s="125" t="s">
        <v>683</v>
      </c>
      <c r="AE660" s="125" t="s">
        <v>683</v>
      </c>
      <c r="AF660" s="125" t="s">
        <v>683</v>
      </c>
      <c r="AG660" s="125" t="s">
        <v>683</v>
      </c>
      <c r="AH660" s="125" t="s">
        <v>683</v>
      </c>
      <c r="AI660" s="125" t="s">
        <v>683</v>
      </c>
      <c r="AJ660" s="125"/>
      <c r="AK660" s="125" t="s">
        <v>683</v>
      </c>
      <c r="AL660" s="125" t="s">
        <v>683</v>
      </c>
      <c r="AM660" s="125" t="s">
        <v>683</v>
      </c>
      <c r="AN660" s="125"/>
      <c r="AO660" s="125" t="s">
        <v>683</v>
      </c>
    </row>
    <row r="661" spans="1:41" ht="15.75" hidden="1" outlineLevel="2">
      <c r="A661" s="155">
        <v>606480</v>
      </c>
      <c r="B661" s="156">
        <f t="shared" si="4134"/>
        <v>630501550</v>
      </c>
      <c r="C661" s="173">
        <v>501550</v>
      </c>
      <c r="D661" s="140"/>
      <c r="E661" s="55" t="s">
        <v>110</v>
      </c>
      <c r="F661" s="78" t="s">
        <v>613</v>
      </c>
      <c r="G661" s="107" t="s">
        <v>587</v>
      </c>
      <c r="H661" s="50">
        <f>IFERROR(IF(G660,H660/G660*100,0),0)</f>
        <v>0</v>
      </c>
      <c r="I661" s="50">
        <f t="shared" ref="I661" si="4353">IFERROR(IF(H660,I660/H660*100,0),0)</f>
        <v>0</v>
      </c>
      <c r="J661" s="50">
        <f t="shared" ref="J661" si="4354">IFERROR(IF(I660,J660/I660*100,0),0)</f>
        <v>0</v>
      </c>
      <c r="K661" s="50">
        <f t="shared" ref="K661" si="4355">IFERROR(IF(J660,K660/J660*100,0),0)</f>
        <v>0</v>
      </c>
      <c r="L661" s="50">
        <f t="shared" ref="L661" si="4356">IFERROR(IF(K660,L660/K660*100,0),0)</f>
        <v>0</v>
      </c>
      <c r="M661" s="50">
        <f t="shared" ref="M661" si="4357">IFERROR(IF(L660,M660/L660*100,0),0)</f>
        <v>0</v>
      </c>
      <c r="N661" s="107" t="s">
        <v>587</v>
      </c>
      <c r="O661" s="50">
        <f>IFERROR(IF(N660,O660/N660*100,0),0)</f>
        <v>0</v>
      </c>
      <c r="P661" s="50">
        <f t="shared" ref="P661" si="4358">IFERROR(IF(O660,P660/O660*100,0),0)</f>
        <v>0</v>
      </c>
      <c r="Q661" s="50">
        <f t="shared" ref="Q661:S661" si="4359">IFERROR(IF(P660,Q660/P660*100,0),0)</f>
        <v>0</v>
      </c>
      <c r="R661" s="192" t="str">
        <f t="shared" si="4167"/>
        <v/>
      </c>
      <c r="S661" s="50">
        <f t="shared" si="4359"/>
        <v>0</v>
      </c>
      <c r="T661" s="215"/>
      <c r="AA661" s="177" t="s">
        <v>110</v>
      </c>
      <c r="AD661" s="107" t="s">
        <v>683</v>
      </c>
      <c r="AE661" s="50" t="s">
        <v>683</v>
      </c>
      <c r="AF661" s="50" t="s">
        <v>683</v>
      </c>
      <c r="AG661" s="50" t="s">
        <v>683</v>
      </c>
      <c r="AH661" s="50" t="s">
        <v>683</v>
      </c>
      <c r="AI661" s="50" t="s">
        <v>683</v>
      </c>
      <c r="AJ661" s="50"/>
      <c r="AK661" s="107" t="s">
        <v>683</v>
      </c>
      <c r="AL661" s="50" t="s">
        <v>683</v>
      </c>
      <c r="AM661" s="50" t="s">
        <v>683</v>
      </c>
      <c r="AN661" s="50"/>
      <c r="AO661" s="192" t="s">
        <v>683</v>
      </c>
    </row>
    <row r="662" spans="1:41" ht="15" hidden="1" customHeight="1" outlineLevel="2">
      <c r="A662" s="155">
        <v>606490</v>
      </c>
      <c r="B662" s="156">
        <f t="shared" si="4134"/>
        <v>630501560</v>
      </c>
      <c r="C662" s="173">
        <v>501560</v>
      </c>
      <c r="D662" s="140"/>
      <c r="E662" s="109" t="str">
        <f>E340</f>
        <v>Бюджетообразующее предприятие 78</v>
      </c>
      <c r="F662" s="24" t="s">
        <v>105</v>
      </c>
      <c r="G662" s="125" t="str">
        <f t="shared" ref="G662" si="4360">IF(AD662="","",AD662)</f>
        <v/>
      </c>
      <c r="H662" s="125" t="str">
        <f t="shared" ref="H662" si="4361">IF(AE662="","",AE662)</f>
        <v/>
      </c>
      <c r="I662" s="125" t="str">
        <f t="shared" ref="I662" si="4362">IF(AF662="","",AF662)</f>
        <v/>
      </c>
      <c r="J662" s="125" t="str">
        <f t="shared" ref="J662" si="4363">IF(AG662="","",AG662)</f>
        <v/>
      </c>
      <c r="K662" s="125" t="str">
        <f t="shared" ref="K662" si="4364">IF(AH662="","",AH662)</f>
        <v/>
      </c>
      <c r="L662" s="125" t="str">
        <f t="shared" ref="L662" si="4365">IF(AI662="","",AI662)</f>
        <v/>
      </c>
      <c r="M662" s="125"/>
      <c r="N662" s="125" t="str">
        <f t="shared" ref="N662" si="4366">IF(AK662="","",AK662)</f>
        <v/>
      </c>
      <c r="O662" s="125" t="str">
        <f t="shared" ref="O662" si="4367">IF(AL662="","",AL662)</f>
        <v/>
      </c>
      <c r="P662" s="125" t="str">
        <f t="shared" ref="P662" si="4368">IF(AM662="","",AM662)</f>
        <v/>
      </c>
      <c r="Q662" s="125"/>
      <c r="R662" s="125" t="str">
        <f t="shared" si="4167"/>
        <v/>
      </c>
      <c r="S662" s="125"/>
      <c r="T662" s="211"/>
      <c r="AA662" s="177" t="s">
        <v>734</v>
      </c>
      <c r="AD662" s="125" t="s">
        <v>683</v>
      </c>
      <c r="AE662" s="125" t="s">
        <v>683</v>
      </c>
      <c r="AF662" s="125" t="s">
        <v>683</v>
      </c>
      <c r="AG662" s="125" t="s">
        <v>683</v>
      </c>
      <c r="AH662" s="125" t="s">
        <v>683</v>
      </c>
      <c r="AI662" s="125" t="s">
        <v>683</v>
      </c>
      <c r="AJ662" s="125"/>
      <c r="AK662" s="125" t="s">
        <v>683</v>
      </c>
      <c r="AL662" s="125" t="s">
        <v>683</v>
      </c>
      <c r="AM662" s="125" t="s">
        <v>683</v>
      </c>
      <c r="AN662" s="125"/>
      <c r="AO662" s="125" t="s">
        <v>683</v>
      </c>
    </row>
    <row r="663" spans="1:41" ht="15.75" hidden="1" outlineLevel="2">
      <c r="A663" s="155">
        <v>606500</v>
      </c>
      <c r="B663" s="156">
        <f t="shared" si="4134"/>
        <v>630501570</v>
      </c>
      <c r="C663" s="173">
        <v>501570</v>
      </c>
      <c r="D663" s="140"/>
      <c r="E663" s="55" t="s">
        <v>110</v>
      </c>
      <c r="F663" s="78" t="s">
        <v>613</v>
      </c>
      <c r="G663" s="107" t="s">
        <v>587</v>
      </c>
      <c r="H663" s="50">
        <f>IFERROR(IF(G662,H662/G662*100,0),0)</f>
        <v>0</v>
      </c>
      <c r="I663" s="50">
        <f t="shared" ref="I663" si="4369">IFERROR(IF(H662,I662/H662*100,0),0)</f>
        <v>0</v>
      </c>
      <c r="J663" s="50">
        <f t="shared" ref="J663" si="4370">IFERROR(IF(I662,J662/I662*100,0),0)</f>
        <v>0</v>
      </c>
      <c r="K663" s="50">
        <f t="shared" ref="K663" si="4371">IFERROR(IF(J662,K662/J662*100,0),0)</f>
        <v>0</v>
      </c>
      <c r="L663" s="50">
        <f t="shared" ref="L663" si="4372">IFERROR(IF(K662,L662/K662*100,0),0)</f>
        <v>0</v>
      </c>
      <c r="M663" s="50">
        <f t="shared" ref="M663" si="4373">IFERROR(IF(L662,M662/L662*100,0),0)</f>
        <v>0</v>
      </c>
      <c r="N663" s="107" t="s">
        <v>587</v>
      </c>
      <c r="O663" s="50">
        <f>IFERROR(IF(N662,O662/N662*100,0),0)</f>
        <v>0</v>
      </c>
      <c r="P663" s="50">
        <f t="shared" ref="P663" si="4374">IFERROR(IF(O662,P662/O662*100,0),0)</f>
        <v>0</v>
      </c>
      <c r="Q663" s="50">
        <f t="shared" ref="Q663:S663" si="4375">IFERROR(IF(P662,Q662/P662*100,0),0)</f>
        <v>0</v>
      </c>
      <c r="R663" s="192" t="str">
        <f t="shared" si="4167"/>
        <v/>
      </c>
      <c r="S663" s="50">
        <f t="shared" si="4375"/>
        <v>0</v>
      </c>
      <c r="T663" s="215"/>
      <c r="AA663" s="177" t="s">
        <v>110</v>
      </c>
      <c r="AD663" s="107" t="s">
        <v>683</v>
      </c>
      <c r="AE663" s="50" t="s">
        <v>683</v>
      </c>
      <c r="AF663" s="50" t="s">
        <v>683</v>
      </c>
      <c r="AG663" s="50" t="s">
        <v>683</v>
      </c>
      <c r="AH663" s="50" t="s">
        <v>683</v>
      </c>
      <c r="AI663" s="50" t="s">
        <v>683</v>
      </c>
      <c r="AJ663" s="50"/>
      <c r="AK663" s="107" t="s">
        <v>683</v>
      </c>
      <c r="AL663" s="50" t="s">
        <v>683</v>
      </c>
      <c r="AM663" s="50" t="s">
        <v>683</v>
      </c>
      <c r="AN663" s="50"/>
      <c r="AO663" s="192" t="s">
        <v>683</v>
      </c>
    </row>
    <row r="664" spans="1:41" ht="15.75" hidden="1" outlineLevel="2">
      <c r="A664" s="155">
        <v>606510</v>
      </c>
      <c r="B664" s="156">
        <f t="shared" si="4134"/>
        <v>630501580</v>
      </c>
      <c r="C664" s="173">
        <v>501580</v>
      </c>
      <c r="D664" s="140"/>
      <c r="E664" s="109" t="str">
        <f>E342</f>
        <v>Бюджетообразующее предприятие 79</v>
      </c>
      <c r="F664" s="24" t="s">
        <v>105</v>
      </c>
      <c r="G664" s="125" t="str">
        <f t="shared" ref="G664" si="4376">IF(AD664="","",AD664)</f>
        <v/>
      </c>
      <c r="H664" s="125" t="str">
        <f t="shared" ref="H664" si="4377">IF(AE664="","",AE664)</f>
        <v/>
      </c>
      <c r="I664" s="125" t="str">
        <f t="shared" ref="I664" si="4378">IF(AF664="","",AF664)</f>
        <v/>
      </c>
      <c r="J664" s="125" t="str">
        <f t="shared" ref="J664" si="4379">IF(AG664="","",AG664)</f>
        <v/>
      </c>
      <c r="K664" s="125" t="str">
        <f t="shared" ref="K664" si="4380">IF(AH664="","",AH664)</f>
        <v/>
      </c>
      <c r="L664" s="125" t="str">
        <f t="shared" ref="L664" si="4381">IF(AI664="","",AI664)</f>
        <v/>
      </c>
      <c r="M664" s="125"/>
      <c r="N664" s="125" t="str">
        <f t="shared" ref="N664" si="4382">IF(AK664="","",AK664)</f>
        <v/>
      </c>
      <c r="O664" s="125" t="str">
        <f t="shared" ref="O664" si="4383">IF(AL664="","",AL664)</f>
        <v/>
      </c>
      <c r="P664" s="125" t="str">
        <f t="shared" ref="P664" si="4384">IF(AM664="","",AM664)</f>
        <v/>
      </c>
      <c r="Q664" s="125"/>
      <c r="R664" s="125" t="str">
        <f t="shared" si="4167"/>
        <v/>
      </c>
      <c r="S664" s="125"/>
      <c r="T664" s="211"/>
      <c r="AA664" s="177" t="s">
        <v>735</v>
      </c>
      <c r="AD664" s="125" t="s">
        <v>683</v>
      </c>
      <c r="AE664" s="125" t="s">
        <v>683</v>
      </c>
      <c r="AF664" s="125" t="s">
        <v>683</v>
      </c>
      <c r="AG664" s="125" t="s">
        <v>683</v>
      </c>
      <c r="AH664" s="125" t="s">
        <v>683</v>
      </c>
      <c r="AI664" s="125" t="s">
        <v>683</v>
      </c>
      <c r="AJ664" s="125"/>
      <c r="AK664" s="125" t="s">
        <v>683</v>
      </c>
      <c r="AL664" s="125" t="s">
        <v>683</v>
      </c>
      <c r="AM664" s="125" t="s">
        <v>683</v>
      </c>
      <c r="AN664" s="125"/>
      <c r="AO664" s="125" t="s">
        <v>683</v>
      </c>
    </row>
    <row r="665" spans="1:41" ht="15.75" hidden="1" outlineLevel="2">
      <c r="A665" s="155">
        <v>606520</v>
      </c>
      <c r="B665" s="156">
        <f t="shared" si="4134"/>
        <v>630501590</v>
      </c>
      <c r="C665" s="173">
        <v>501590</v>
      </c>
      <c r="D665" s="140"/>
      <c r="E665" s="55" t="s">
        <v>110</v>
      </c>
      <c r="F665" s="78" t="s">
        <v>613</v>
      </c>
      <c r="G665" s="107" t="s">
        <v>587</v>
      </c>
      <c r="H665" s="50">
        <f>IFERROR(IF(G664,H664/G664*100,0),0)</f>
        <v>0</v>
      </c>
      <c r="I665" s="50">
        <f t="shared" ref="I665" si="4385">IFERROR(IF(H664,I664/H664*100,0),0)</f>
        <v>0</v>
      </c>
      <c r="J665" s="50">
        <f t="shared" ref="J665" si="4386">IFERROR(IF(I664,J664/I664*100,0),0)</f>
        <v>0</v>
      </c>
      <c r="K665" s="50">
        <f t="shared" ref="K665" si="4387">IFERROR(IF(J664,K664/J664*100,0),0)</f>
        <v>0</v>
      </c>
      <c r="L665" s="50">
        <f t="shared" ref="L665" si="4388">IFERROR(IF(K664,L664/K664*100,0),0)</f>
        <v>0</v>
      </c>
      <c r="M665" s="50">
        <f t="shared" ref="M665" si="4389">IFERROR(IF(L664,M664/L664*100,0),0)</f>
        <v>0</v>
      </c>
      <c r="N665" s="107" t="s">
        <v>587</v>
      </c>
      <c r="O665" s="50">
        <f>IFERROR(IF(N664,O664/N664*100,0),0)</f>
        <v>0</v>
      </c>
      <c r="P665" s="50">
        <f t="shared" ref="P665" si="4390">IFERROR(IF(O664,P664/O664*100,0),0)</f>
        <v>0</v>
      </c>
      <c r="Q665" s="50">
        <f t="shared" ref="Q665:S665" si="4391">IFERROR(IF(P664,Q664/P664*100,0),0)</f>
        <v>0</v>
      </c>
      <c r="R665" s="192" t="str">
        <f t="shared" si="4167"/>
        <v/>
      </c>
      <c r="S665" s="50">
        <f t="shared" si="4391"/>
        <v>0</v>
      </c>
      <c r="T665" s="215"/>
      <c r="AA665" s="177" t="s">
        <v>110</v>
      </c>
      <c r="AD665" s="107" t="s">
        <v>683</v>
      </c>
      <c r="AE665" s="50" t="s">
        <v>683</v>
      </c>
      <c r="AF665" s="50" t="s">
        <v>683</v>
      </c>
      <c r="AG665" s="50" t="s">
        <v>683</v>
      </c>
      <c r="AH665" s="50" t="s">
        <v>683</v>
      </c>
      <c r="AI665" s="50" t="s">
        <v>683</v>
      </c>
      <c r="AJ665" s="50"/>
      <c r="AK665" s="107" t="s">
        <v>683</v>
      </c>
      <c r="AL665" s="50" t="s">
        <v>683</v>
      </c>
      <c r="AM665" s="50" t="s">
        <v>683</v>
      </c>
      <c r="AN665" s="50"/>
      <c r="AO665" s="192" t="s">
        <v>683</v>
      </c>
    </row>
    <row r="666" spans="1:41" ht="15" hidden="1" customHeight="1" outlineLevel="2">
      <c r="A666" s="155">
        <v>606530</v>
      </c>
      <c r="B666" s="156">
        <f t="shared" si="4134"/>
        <v>630501600</v>
      </c>
      <c r="C666" s="173">
        <v>501600</v>
      </c>
      <c r="D666" s="140"/>
      <c r="E666" s="109" t="str">
        <f>E344</f>
        <v>Бюджетообразующее предприятие 80</v>
      </c>
      <c r="F666" s="24" t="s">
        <v>105</v>
      </c>
      <c r="G666" s="125" t="str">
        <f t="shared" ref="G666" si="4392">IF(AD666="","",AD666)</f>
        <v/>
      </c>
      <c r="H666" s="125" t="str">
        <f t="shared" ref="H666" si="4393">IF(AE666="","",AE666)</f>
        <v/>
      </c>
      <c r="I666" s="125" t="str">
        <f t="shared" ref="I666" si="4394">IF(AF666="","",AF666)</f>
        <v/>
      </c>
      <c r="J666" s="125" t="str">
        <f t="shared" ref="J666" si="4395">IF(AG666="","",AG666)</f>
        <v/>
      </c>
      <c r="K666" s="125" t="str">
        <f t="shared" ref="K666" si="4396">IF(AH666="","",AH666)</f>
        <v/>
      </c>
      <c r="L666" s="125" t="str">
        <f t="shared" ref="L666" si="4397">IF(AI666="","",AI666)</f>
        <v/>
      </c>
      <c r="M666" s="125"/>
      <c r="N666" s="125" t="str">
        <f t="shared" ref="N666" si="4398">IF(AK666="","",AK666)</f>
        <v/>
      </c>
      <c r="O666" s="125" t="str">
        <f t="shared" ref="O666" si="4399">IF(AL666="","",AL666)</f>
        <v/>
      </c>
      <c r="P666" s="125" t="str">
        <f t="shared" ref="P666" si="4400">IF(AM666="","",AM666)</f>
        <v/>
      </c>
      <c r="Q666" s="125"/>
      <c r="R666" s="125" t="str">
        <f t="shared" si="4167"/>
        <v/>
      </c>
      <c r="S666" s="125"/>
      <c r="T666" s="211"/>
      <c r="AA666" s="177" t="s">
        <v>736</v>
      </c>
      <c r="AD666" s="125" t="s">
        <v>683</v>
      </c>
      <c r="AE666" s="125" t="s">
        <v>683</v>
      </c>
      <c r="AF666" s="125" t="s">
        <v>683</v>
      </c>
      <c r="AG666" s="125" t="s">
        <v>683</v>
      </c>
      <c r="AH666" s="125" t="s">
        <v>683</v>
      </c>
      <c r="AI666" s="125" t="s">
        <v>683</v>
      </c>
      <c r="AJ666" s="125"/>
      <c r="AK666" s="125" t="s">
        <v>683</v>
      </c>
      <c r="AL666" s="125" t="s">
        <v>683</v>
      </c>
      <c r="AM666" s="125" t="s">
        <v>683</v>
      </c>
      <c r="AN666" s="125"/>
      <c r="AO666" s="125" t="s">
        <v>683</v>
      </c>
    </row>
    <row r="667" spans="1:41" ht="15.75" hidden="1" outlineLevel="2">
      <c r="A667" s="155">
        <v>606540</v>
      </c>
      <c r="B667" s="156">
        <f t="shared" si="4134"/>
        <v>630501610</v>
      </c>
      <c r="C667" s="173">
        <v>501610</v>
      </c>
      <c r="D667" s="140"/>
      <c r="E667" s="55" t="s">
        <v>110</v>
      </c>
      <c r="F667" s="78" t="s">
        <v>613</v>
      </c>
      <c r="G667" s="107" t="s">
        <v>587</v>
      </c>
      <c r="H667" s="50">
        <f>IFERROR(IF(G666,H666/G666*100,0),0)</f>
        <v>0</v>
      </c>
      <c r="I667" s="50">
        <f t="shared" ref="I667" si="4401">IFERROR(IF(H666,I666/H666*100,0),0)</f>
        <v>0</v>
      </c>
      <c r="J667" s="50">
        <f t="shared" ref="J667" si="4402">IFERROR(IF(I666,J666/I666*100,0),0)</f>
        <v>0</v>
      </c>
      <c r="K667" s="50">
        <f t="shared" ref="K667" si="4403">IFERROR(IF(J666,K666/J666*100,0),0)</f>
        <v>0</v>
      </c>
      <c r="L667" s="50">
        <f t="shared" ref="L667" si="4404">IFERROR(IF(K666,L666/K666*100,0),0)</f>
        <v>0</v>
      </c>
      <c r="M667" s="50">
        <f t="shared" ref="M667" si="4405">IFERROR(IF(L666,M666/L666*100,0),0)</f>
        <v>0</v>
      </c>
      <c r="N667" s="107" t="s">
        <v>587</v>
      </c>
      <c r="O667" s="50">
        <f>IFERROR(IF(N666,O666/N666*100,0),0)</f>
        <v>0</v>
      </c>
      <c r="P667" s="50">
        <f t="shared" ref="P667" si="4406">IFERROR(IF(O666,P666/O666*100,0),0)</f>
        <v>0</v>
      </c>
      <c r="Q667" s="50">
        <f t="shared" ref="Q667:S667" si="4407">IFERROR(IF(P666,Q666/P666*100,0),0)</f>
        <v>0</v>
      </c>
      <c r="R667" s="192" t="str">
        <f t="shared" si="4167"/>
        <v/>
      </c>
      <c r="S667" s="50">
        <f t="shared" si="4407"/>
        <v>0</v>
      </c>
      <c r="T667" s="215"/>
      <c r="AA667" s="177" t="s">
        <v>110</v>
      </c>
      <c r="AD667" s="107" t="s">
        <v>683</v>
      </c>
      <c r="AE667" s="50" t="s">
        <v>683</v>
      </c>
      <c r="AF667" s="50" t="s">
        <v>683</v>
      </c>
      <c r="AG667" s="50" t="s">
        <v>683</v>
      </c>
      <c r="AH667" s="50" t="s">
        <v>683</v>
      </c>
      <c r="AI667" s="50" t="s">
        <v>683</v>
      </c>
      <c r="AJ667" s="50"/>
      <c r="AK667" s="107" t="s">
        <v>683</v>
      </c>
      <c r="AL667" s="50" t="s">
        <v>683</v>
      </c>
      <c r="AM667" s="50" t="s">
        <v>683</v>
      </c>
      <c r="AN667" s="50"/>
      <c r="AO667" s="192" t="s">
        <v>683</v>
      </c>
    </row>
    <row r="668" spans="1:41" ht="15.75" hidden="1" outlineLevel="2">
      <c r="A668" s="155">
        <v>606550</v>
      </c>
      <c r="B668" s="156">
        <f t="shared" si="4134"/>
        <v>630501620</v>
      </c>
      <c r="C668" s="173">
        <v>501620</v>
      </c>
      <c r="D668" s="140"/>
      <c r="E668" s="109" t="str">
        <f>E346</f>
        <v>Бюджетообразующее предприятие 81</v>
      </c>
      <c r="F668" s="24" t="s">
        <v>105</v>
      </c>
      <c r="G668" s="125" t="str">
        <f t="shared" ref="G668" si="4408">IF(AD668="","",AD668)</f>
        <v/>
      </c>
      <c r="H668" s="125" t="str">
        <f t="shared" ref="H668" si="4409">IF(AE668="","",AE668)</f>
        <v/>
      </c>
      <c r="I668" s="125" t="str">
        <f t="shared" ref="I668" si="4410">IF(AF668="","",AF668)</f>
        <v/>
      </c>
      <c r="J668" s="125" t="str">
        <f t="shared" ref="J668" si="4411">IF(AG668="","",AG668)</f>
        <v/>
      </c>
      <c r="K668" s="125" t="str">
        <f t="shared" ref="K668" si="4412">IF(AH668="","",AH668)</f>
        <v/>
      </c>
      <c r="L668" s="125" t="str">
        <f t="shared" ref="L668" si="4413">IF(AI668="","",AI668)</f>
        <v/>
      </c>
      <c r="M668" s="125"/>
      <c r="N668" s="125" t="str">
        <f t="shared" ref="N668" si="4414">IF(AK668="","",AK668)</f>
        <v/>
      </c>
      <c r="O668" s="125" t="str">
        <f t="shared" ref="O668" si="4415">IF(AL668="","",AL668)</f>
        <v/>
      </c>
      <c r="P668" s="125" t="str">
        <f t="shared" ref="P668" si="4416">IF(AM668="","",AM668)</f>
        <v/>
      </c>
      <c r="Q668" s="125"/>
      <c r="R668" s="125" t="str">
        <f t="shared" si="4167"/>
        <v/>
      </c>
      <c r="S668" s="125"/>
      <c r="T668" s="211"/>
      <c r="AA668" s="177" t="s">
        <v>737</v>
      </c>
      <c r="AD668" s="125" t="s">
        <v>683</v>
      </c>
      <c r="AE668" s="125" t="s">
        <v>683</v>
      </c>
      <c r="AF668" s="125" t="s">
        <v>683</v>
      </c>
      <c r="AG668" s="125" t="s">
        <v>683</v>
      </c>
      <c r="AH668" s="125" t="s">
        <v>683</v>
      </c>
      <c r="AI668" s="125" t="s">
        <v>683</v>
      </c>
      <c r="AJ668" s="125"/>
      <c r="AK668" s="125" t="s">
        <v>683</v>
      </c>
      <c r="AL668" s="125" t="s">
        <v>683</v>
      </c>
      <c r="AM668" s="125" t="s">
        <v>683</v>
      </c>
      <c r="AN668" s="125"/>
      <c r="AO668" s="125" t="s">
        <v>683</v>
      </c>
    </row>
    <row r="669" spans="1:41" ht="15.75" hidden="1" outlineLevel="2">
      <c r="A669" s="155">
        <v>606560</v>
      </c>
      <c r="B669" s="156">
        <f t="shared" si="4134"/>
        <v>630501630</v>
      </c>
      <c r="C669" s="173">
        <v>501630</v>
      </c>
      <c r="D669" s="140"/>
      <c r="E669" s="55" t="s">
        <v>110</v>
      </c>
      <c r="F669" s="78" t="s">
        <v>613</v>
      </c>
      <c r="G669" s="107" t="s">
        <v>587</v>
      </c>
      <c r="H669" s="50">
        <f>IFERROR(IF(G668,H668/G668*100,0),0)</f>
        <v>0</v>
      </c>
      <c r="I669" s="50">
        <f t="shared" ref="I669" si="4417">IFERROR(IF(H668,I668/H668*100,0),0)</f>
        <v>0</v>
      </c>
      <c r="J669" s="50">
        <f t="shared" ref="J669" si="4418">IFERROR(IF(I668,J668/I668*100,0),0)</f>
        <v>0</v>
      </c>
      <c r="K669" s="50">
        <f t="shared" ref="K669" si="4419">IFERROR(IF(J668,K668/J668*100,0),0)</f>
        <v>0</v>
      </c>
      <c r="L669" s="50">
        <f t="shared" ref="L669" si="4420">IFERROR(IF(K668,L668/K668*100,0),0)</f>
        <v>0</v>
      </c>
      <c r="M669" s="50">
        <f t="shared" ref="M669" si="4421">IFERROR(IF(L668,M668/L668*100,0),0)</f>
        <v>0</v>
      </c>
      <c r="N669" s="107" t="s">
        <v>587</v>
      </c>
      <c r="O669" s="50">
        <f>IFERROR(IF(N668,O668/N668*100,0),0)</f>
        <v>0</v>
      </c>
      <c r="P669" s="50">
        <f t="shared" ref="P669" si="4422">IFERROR(IF(O668,P668/O668*100,0),0)</f>
        <v>0</v>
      </c>
      <c r="Q669" s="50">
        <f t="shared" ref="Q669:S669" si="4423">IFERROR(IF(P668,Q668/P668*100,0),0)</f>
        <v>0</v>
      </c>
      <c r="R669" s="192" t="str">
        <f t="shared" si="4167"/>
        <v/>
      </c>
      <c r="S669" s="50">
        <f t="shared" si="4423"/>
        <v>0</v>
      </c>
      <c r="T669" s="215"/>
      <c r="AA669" s="177" t="s">
        <v>110</v>
      </c>
      <c r="AD669" s="107" t="s">
        <v>683</v>
      </c>
      <c r="AE669" s="50" t="s">
        <v>683</v>
      </c>
      <c r="AF669" s="50" t="s">
        <v>683</v>
      </c>
      <c r="AG669" s="50" t="s">
        <v>683</v>
      </c>
      <c r="AH669" s="50" t="s">
        <v>683</v>
      </c>
      <c r="AI669" s="50" t="s">
        <v>683</v>
      </c>
      <c r="AJ669" s="50"/>
      <c r="AK669" s="107" t="s">
        <v>683</v>
      </c>
      <c r="AL669" s="50" t="s">
        <v>683</v>
      </c>
      <c r="AM669" s="50" t="s">
        <v>683</v>
      </c>
      <c r="AN669" s="50"/>
      <c r="AO669" s="192" t="s">
        <v>683</v>
      </c>
    </row>
    <row r="670" spans="1:41" ht="15.75" hidden="1" outlineLevel="2">
      <c r="A670" s="155">
        <v>606570</v>
      </c>
      <c r="B670" s="156">
        <f t="shared" si="4134"/>
        <v>630501640</v>
      </c>
      <c r="C670" s="173">
        <v>501640</v>
      </c>
      <c r="D670" s="140"/>
      <c r="E670" s="109" t="str">
        <f>E348</f>
        <v>Бюджетообразующее предприятие 82</v>
      </c>
      <c r="F670" s="24" t="s">
        <v>105</v>
      </c>
      <c r="G670" s="125" t="str">
        <f t="shared" ref="G670" si="4424">IF(AD670="","",AD670)</f>
        <v/>
      </c>
      <c r="H670" s="125" t="str">
        <f t="shared" ref="H670" si="4425">IF(AE670="","",AE670)</f>
        <v/>
      </c>
      <c r="I670" s="125" t="str">
        <f t="shared" ref="I670" si="4426">IF(AF670="","",AF670)</f>
        <v/>
      </c>
      <c r="J670" s="125" t="str">
        <f t="shared" ref="J670" si="4427">IF(AG670="","",AG670)</f>
        <v/>
      </c>
      <c r="K670" s="125" t="str">
        <f t="shared" ref="K670" si="4428">IF(AH670="","",AH670)</f>
        <v/>
      </c>
      <c r="L670" s="125" t="str">
        <f t="shared" ref="L670" si="4429">IF(AI670="","",AI670)</f>
        <v/>
      </c>
      <c r="M670" s="125"/>
      <c r="N670" s="125" t="str">
        <f t="shared" ref="N670" si="4430">IF(AK670="","",AK670)</f>
        <v/>
      </c>
      <c r="O670" s="125" t="str">
        <f t="shared" ref="O670" si="4431">IF(AL670="","",AL670)</f>
        <v/>
      </c>
      <c r="P670" s="125" t="str">
        <f t="shared" ref="P670" si="4432">IF(AM670="","",AM670)</f>
        <v/>
      </c>
      <c r="Q670" s="125"/>
      <c r="R670" s="125" t="str">
        <f t="shared" si="4167"/>
        <v/>
      </c>
      <c r="S670" s="125"/>
      <c r="T670" s="211"/>
      <c r="AA670" s="177" t="s">
        <v>738</v>
      </c>
      <c r="AD670" s="125" t="s">
        <v>683</v>
      </c>
      <c r="AE670" s="125" t="s">
        <v>683</v>
      </c>
      <c r="AF670" s="125" t="s">
        <v>683</v>
      </c>
      <c r="AG670" s="125" t="s">
        <v>683</v>
      </c>
      <c r="AH670" s="125" t="s">
        <v>683</v>
      </c>
      <c r="AI670" s="125" t="s">
        <v>683</v>
      </c>
      <c r="AJ670" s="125"/>
      <c r="AK670" s="125" t="s">
        <v>683</v>
      </c>
      <c r="AL670" s="125" t="s">
        <v>683</v>
      </c>
      <c r="AM670" s="125" t="s">
        <v>683</v>
      </c>
      <c r="AN670" s="125"/>
      <c r="AO670" s="125" t="s">
        <v>683</v>
      </c>
    </row>
    <row r="671" spans="1:41" ht="15.75" hidden="1" outlineLevel="2">
      <c r="A671" s="155">
        <v>606580</v>
      </c>
      <c r="B671" s="156">
        <f t="shared" si="4134"/>
        <v>630501650</v>
      </c>
      <c r="C671" s="173">
        <v>501650</v>
      </c>
      <c r="D671" s="140"/>
      <c r="E671" s="55" t="s">
        <v>110</v>
      </c>
      <c r="F671" s="78" t="s">
        <v>613</v>
      </c>
      <c r="G671" s="107" t="s">
        <v>587</v>
      </c>
      <c r="H671" s="50">
        <f>IFERROR(IF(G670,H670/G670*100,0),0)</f>
        <v>0</v>
      </c>
      <c r="I671" s="50">
        <f t="shared" ref="I671" si="4433">IFERROR(IF(H670,I670/H670*100,0),0)</f>
        <v>0</v>
      </c>
      <c r="J671" s="50">
        <f t="shared" ref="J671" si="4434">IFERROR(IF(I670,J670/I670*100,0),0)</f>
        <v>0</v>
      </c>
      <c r="K671" s="50">
        <f t="shared" ref="K671" si="4435">IFERROR(IF(J670,K670/J670*100,0),0)</f>
        <v>0</v>
      </c>
      <c r="L671" s="50">
        <f t="shared" ref="L671" si="4436">IFERROR(IF(K670,L670/K670*100,0),0)</f>
        <v>0</v>
      </c>
      <c r="M671" s="50">
        <f t="shared" ref="M671" si="4437">IFERROR(IF(L670,M670/L670*100,0),0)</f>
        <v>0</v>
      </c>
      <c r="N671" s="107" t="s">
        <v>587</v>
      </c>
      <c r="O671" s="50">
        <f>IFERROR(IF(N670,O670/N670*100,0),0)</f>
        <v>0</v>
      </c>
      <c r="P671" s="50">
        <f t="shared" ref="P671" si="4438">IFERROR(IF(O670,P670/O670*100,0),0)</f>
        <v>0</v>
      </c>
      <c r="Q671" s="50">
        <f t="shared" ref="Q671:S671" si="4439">IFERROR(IF(P670,Q670/P670*100,0),0)</f>
        <v>0</v>
      </c>
      <c r="R671" s="192" t="str">
        <f t="shared" si="4167"/>
        <v/>
      </c>
      <c r="S671" s="50">
        <f t="shared" si="4439"/>
        <v>0</v>
      </c>
      <c r="T671" s="215"/>
      <c r="AA671" s="177" t="s">
        <v>110</v>
      </c>
      <c r="AD671" s="107" t="s">
        <v>683</v>
      </c>
      <c r="AE671" s="50" t="s">
        <v>683</v>
      </c>
      <c r="AF671" s="50" t="s">
        <v>683</v>
      </c>
      <c r="AG671" s="50" t="s">
        <v>683</v>
      </c>
      <c r="AH671" s="50" t="s">
        <v>683</v>
      </c>
      <c r="AI671" s="50" t="s">
        <v>683</v>
      </c>
      <c r="AJ671" s="50"/>
      <c r="AK671" s="107" t="s">
        <v>683</v>
      </c>
      <c r="AL671" s="50" t="s">
        <v>683</v>
      </c>
      <c r="AM671" s="50" t="s">
        <v>683</v>
      </c>
      <c r="AN671" s="50"/>
      <c r="AO671" s="192" t="s">
        <v>683</v>
      </c>
    </row>
    <row r="672" spans="1:41" ht="15" hidden="1" customHeight="1" outlineLevel="2">
      <c r="A672" s="155">
        <v>606590</v>
      </c>
      <c r="B672" s="156">
        <f t="shared" si="4134"/>
        <v>630501660</v>
      </c>
      <c r="C672" s="173">
        <v>501660</v>
      </c>
      <c r="D672" s="140"/>
      <c r="E672" s="109" t="str">
        <f>E350</f>
        <v>Бюджетообразующее предприятие 83</v>
      </c>
      <c r="F672" s="24" t="s">
        <v>105</v>
      </c>
      <c r="G672" s="125" t="str">
        <f t="shared" ref="G672" si="4440">IF(AD672="","",AD672)</f>
        <v/>
      </c>
      <c r="H672" s="125" t="str">
        <f t="shared" ref="H672" si="4441">IF(AE672="","",AE672)</f>
        <v/>
      </c>
      <c r="I672" s="125" t="str">
        <f t="shared" ref="I672" si="4442">IF(AF672="","",AF672)</f>
        <v/>
      </c>
      <c r="J672" s="125" t="str">
        <f t="shared" ref="J672" si="4443">IF(AG672="","",AG672)</f>
        <v/>
      </c>
      <c r="K672" s="125" t="str">
        <f t="shared" ref="K672" si="4444">IF(AH672="","",AH672)</f>
        <v/>
      </c>
      <c r="L672" s="125" t="str">
        <f t="shared" ref="L672" si="4445">IF(AI672="","",AI672)</f>
        <v/>
      </c>
      <c r="M672" s="125"/>
      <c r="N672" s="125" t="str">
        <f t="shared" ref="N672" si="4446">IF(AK672="","",AK672)</f>
        <v/>
      </c>
      <c r="O672" s="125" t="str">
        <f t="shared" ref="O672" si="4447">IF(AL672="","",AL672)</f>
        <v/>
      </c>
      <c r="P672" s="125" t="str">
        <f t="shared" ref="P672" si="4448">IF(AM672="","",AM672)</f>
        <v/>
      </c>
      <c r="Q672" s="125"/>
      <c r="R672" s="125" t="str">
        <f t="shared" si="4167"/>
        <v/>
      </c>
      <c r="S672" s="125"/>
      <c r="T672" s="211"/>
      <c r="AA672" s="177" t="s">
        <v>739</v>
      </c>
      <c r="AD672" s="125" t="s">
        <v>683</v>
      </c>
      <c r="AE672" s="125" t="s">
        <v>683</v>
      </c>
      <c r="AF672" s="125" t="s">
        <v>683</v>
      </c>
      <c r="AG672" s="125" t="s">
        <v>683</v>
      </c>
      <c r="AH672" s="125" t="s">
        <v>683</v>
      </c>
      <c r="AI672" s="125" t="s">
        <v>683</v>
      </c>
      <c r="AJ672" s="125"/>
      <c r="AK672" s="125" t="s">
        <v>683</v>
      </c>
      <c r="AL672" s="125" t="s">
        <v>683</v>
      </c>
      <c r="AM672" s="125" t="s">
        <v>683</v>
      </c>
      <c r="AN672" s="125"/>
      <c r="AO672" s="125" t="s">
        <v>683</v>
      </c>
    </row>
    <row r="673" spans="1:41" ht="15.75" hidden="1" outlineLevel="2">
      <c r="A673" s="155">
        <v>606600</v>
      </c>
      <c r="B673" s="156">
        <f t="shared" si="4134"/>
        <v>630501670</v>
      </c>
      <c r="C673" s="173">
        <v>501670</v>
      </c>
      <c r="D673" s="140"/>
      <c r="E673" s="55" t="s">
        <v>110</v>
      </c>
      <c r="F673" s="78" t="s">
        <v>613</v>
      </c>
      <c r="G673" s="107" t="s">
        <v>587</v>
      </c>
      <c r="H673" s="50">
        <f>IFERROR(IF(G672,H672/G672*100,0),0)</f>
        <v>0</v>
      </c>
      <c r="I673" s="50">
        <f t="shared" ref="I673" si="4449">IFERROR(IF(H672,I672/H672*100,0),0)</f>
        <v>0</v>
      </c>
      <c r="J673" s="50">
        <f t="shared" ref="J673" si="4450">IFERROR(IF(I672,J672/I672*100,0),0)</f>
        <v>0</v>
      </c>
      <c r="K673" s="50">
        <f t="shared" ref="K673" si="4451">IFERROR(IF(J672,K672/J672*100,0),0)</f>
        <v>0</v>
      </c>
      <c r="L673" s="50">
        <f t="shared" ref="L673" si="4452">IFERROR(IF(K672,L672/K672*100,0),0)</f>
        <v>0</v>
      </c>
      <c r="M673" s="50">
        <f t="shared" ref="M673" si="4453">IFERROR(IF(L672,M672/L672*100,0),0)</f>
        <v>0</v>
      </c>
      <c r="N673" s="107" t="s">
        <v>587</v>
      </c>
      <c r="O673" s="50">
        <f>IFERROR(IF(N672,O672/N672*100,0),0)</f>
        <v>0</v>
      </c>
      <c r="P673" s="50">
        <f t="shared" ref="P673" si="4454">IFERROR(IF(O672,P672/O672*100,0),0)</f>
        <v>0</v>
      </c>
      <c r="Q673" s="50">
        <f t="shared" ref="Q673:S673" si="4455">IFERROR(IF(P672,Q672/P672*100,0),0)</f>
        <v>0</v>
      </c>
      <c r="R673" s="192" t="str">
        <f t="shared" si="4167"/>
        <v/>
      </c>
      <c r="S673" s="50">
        <f t="shared" si="4455"/>
        <v>0</v>
      </c>
      <c r="T673" s="215"/>
      <c r="AA673" s="177" t="s">
        <v>110</v>
      </c>
      <c r="AD673" s="107" t="s">
        <v>683</v>
      </c>
      <c r="AE673" s="50" t="s">
        <v>683</v>
      </c>
      <c r="AF673" s="50" t="s">
        <v>683</v>
      </c>
      <c r="AG673" s="50" t="s">
        <v>683</v>
      </c>
      <c r="AH673" s="50" t="s">
        <v>683</v>
      </c>
      <c r="AI673" s="50" t="s">
        <v>683</v>
      </c>
      <c r="AJ673" s="50"/>
      <c r="AK673" s="107" t="s">
        <v>683</v>
      </c>
      <c r="AL673" s="50" t="s">
        <v>683</v>
      </c>
      <c r="AM673" s="50" t="s">
        <v>683</v>
      </c>
      <c r="AN673" s="50"/>
      <c r="AO673" s="192" t="s">
        <v>683</v>
      </c>
    </row>
    <row r="674" spans="1:41" ht="15" hidden="1" customHeight="1" outlineLevel="2">
      <c r="A674" s="155">
        <v>606610</v>
      </c>
      <c r="B674" s="156">
        <f t="shared" si="4134"/>
        <v>630501680</v>
      </c>
      <c r="C674" s="173">
        <v>501680</v>
      </c>
      <c r="D674" s="140"/>
      <c r="E674" s="109" t="str">
        <f>E352</f>
        <v>Бюджетообразующее предприятие 84</v>
      </c>
      <c r="F674" s="24" t="s">
        <v>105</v>
      </c>
      <c r="G674" s="125" t="str">
        <f t="shared" ref="G674" si="4456">IF(AD674="","",AD674)</f>
        <v/>
      </c>
      <c r="H674" s="125" t="str">
        <f t="shared" ref="H674" si="4457">IF(AE674="","",AE674)</f>
        <v/>
      </c>
      <c r="I674" s="125" t="str">
        <f t="shared" ref="I674" si="4458">IF(AF674="","",AF674)</f>
        <v/>
      </c>
      <c r="J674" s="125" t="str">
        <f t="shared" ref="J674" si="4459">IF(AG674="","",AG674)</f>
        <v/>
      </c>
      <c r="K674" s="125" t="str">
        <f t="shared" ref="K674" si="4460">IF(AH674="","",AH674)</f>
        <v/>
      </c>
      <c r="L674" s="125" t="str">
        <f t="shared" ref="L674" si="4461">IF(AI674="","",AI674)</f>
        <v/>
      </c>
      <c r="M674" s="125"/>
      <c r="N674" s="125" t="str">
        <f t="shared" ref="N674" si="4462">IF(AK674="","",AK674)</f>
        <v/>
      </c>
      <c r="O674" s="125" t="str">
        <f t="shared" ref="O674" si="4463">IF(AL674="","",AL674)</f>
        <v/>
      </c>
      <c r="P674" s="125" t="str">
        <f t="shared" ref="P674" si="4464">IF(AM674="","",AM674)</f>
        <v/>
      </c>
      <c r="Q674" s="125"/>
      <c r="R674" s="125" t="str">
        <f t="shared" si="4167"/>
        <v/>
      </c>
      <c r="S674" s="125"/>
      <c r="T674" s="211"/>
      <c r="AA674" s="177" t="s">
        <v>740</v>
      </c>
      <c r="AD674" s="125" t="s">
        <v>683</v>
      </c>
      <c r="AE674" s="125" t="s">
        <v>683</v>
      </c>
      <c r="AF674" s="125" t="s">
        <v>683</v>
      </c>
      <c r="AG674" s="125" t="s">
        <v>683</v>
      </c>
      <c r="AH674" s="125" t="s">
        <v>683</v>
      </c>
      <c r="AI674" s="125" t="s">
        <v>683</v>
      </c>
      <c r="AJ674" s="125"/>
      <c r="AK674" s="125" t="s">
        <v>683</v>
      </c>
      <c r="AL674" s="125" t="s">
        <v>683</v>
      </c>
      <c r="AM674" s="125" t="s">
        <v>683</v>
      </c>
      <c r="AN674" s="125"/>
      <c r="AO674" s="125" t="s">
        <v>683</v>
      </c>
    </row>
    <row r="675" spans="1:41" ht="15.75" hidden="1" outlineLevel="2">
      <c r="A675" s="155">
        <v>606620</v>
      </c>
      <c r="B675" s="156">
        <f t="shared" si="4134"/>
        <v>630501690</v>
      </c>
      <c r="C675" s="173">
        <v>501690</v>
      </c>
      <c r="D675" s="140"/>
      <c r="E675" s="55" t="s">
        <v>110</v>
      </c>
      <c r="F675" s="78" t="s">
        <v>613</v>
      </c>
      <c r="G675" s="107" t="s">
        <v>587</v>
      </c>
      <c r="H675" s="50">
        <f>IFERROR(IF(G674,H674/G674*100,0),0)</f>
        <v>0</v>
      </c>
      <c r="I675" s="50">
        <f t="shared" ref="I675" si="4465">IFERROR(IF(H674,I674/H674*100,0),0)</f>
        <v>0</v>
      </c>
      <c r="J675" s="50">
        <f t="shared" ref="J675" si="4466">IFERROR(IF(I674,J674/I674*100,0),0)</f>
        <v>0</v>
      </c>
      <c r="K675" s="50">
        <f t="shared" ref="K675" si="4467">IFERROR(IF(J674,K674/J674*100,0),0)</f>
        <v>0</v>
      </c>
      <c r="L675" s="50">
        <f t="shared" ref="L675" si="4468">IFERROR(IF(K674,L674/K674*100,0),0)</f>
        <v>0</v>
      </c>
      <c r="M675" s="50">
        <f t="shared" ref="M675" si="4469">IFERROR(IF(L674,M674/L674*100,0),0)</f>
        <v>0</v>
      </c>
      <c r="N675" s="107" t="s">
        <v>587</v>
      </c>
      <c r="O675" s="50">
        <f>IFERROR(IF(N674,O674/N674*100,0),0)</f>
        <v>0</v>
      </c>
      <c r="P675" s="50">
        <f t="shared" ref="P675" si="4470">IFERROR(IF(O674,P674/O674*100,0),0)</f>
        <v>0</v>
      </c>
      <c r="Q675" s="50">
        <f t="shared" ref="Q675:S675" si="4471">IFERROR(IF(P674,Q674/P674*100,0),0)</f>
        <v>0</v>
      </c>
      <c r="R675" s="192" t="str">
        <f t="shared" si="4167"/>
        <v/>
      </c>
      <c r="S675" s="50">
        <f t="shared" si="4471"/>
        <v>0</v>
      </c>
      <c r="T675" s="215"/>
      <c r="AA675" s="177" t="s">
        <v>110</v>
      </c>
      <c r="AD675" s="107" t="s">
        <v>683</v>
      </c>
      <c r="AE675" s="50" t="s">
        <v>683</v>
      </c>
      <c r="AF675" s="50" t="s">
        <v>683</v>
      </c>
      <c r="AG675" s="50" t="s">
        <v>683</v>
      </c>
      <c r="AH675" s="50" t="s">
        <v>683</v>
      </c>
      <c r="AI675" s="50" t="s">
        <v>683</v>
      </c>
      <c r="AJ675" s="50"/>
      <c r="AK675" s="107" t="s">
        <v>683</v>
      </c>
      <c r="AL675" s="50" t="s">
        <v>683</v>
      </c>
      <c r="AM675" s="50" t="s">
        <v>683</v>
      </c>
      <c r="AN675" s="50"/>
      <c r="AO675" s="192" t="s">
        <v>683</v>
      </c>
    </row>
    <row r="676" spans="1:41" ht="15.75" hidden="1" outlineLevel="2">
      <c r="A676" s="155">
        <v>606630</v>
      </c>
      <c r="B676" s="156">
        <f t="shared" si="4134"/>
        <v>630501700</v>
      </c>
      <c r="C676" s="173">
        <v>501700</v>
      </c>
      <c r="D676" s="140"/>
      <c r="E676" s="109" t="str">
        <f>E354</f>
        <v>Бюджетообразующее предприятие 85</v>
      </c>
      <c r="F676" s="24" t="s">
        <v>105</v>
      </c>
      <c r="G676" s="125" t="str">
        <f t="shared" ref="G676" si="4472">IF(AD676="","",AD676)</f>
        <v/>
      </c>
      <c r="H676" s="125" t="str">
        <f t="shared" ref="H676" si="4473">IF(AE676="","",AE676)</f>
        <v/>
      </c>
      <c r="I676" s="125" t="str">
        <f t="shared" ref="I676" si="4474">IF(AF676="","",AF676)</f>
        <v/>
      </c>
      <c r="J676" s="125" t="str">
        <f t="shared" ref="J676" si="4475">IF(AG676="","",AG676)</f>
        <v/>
      </c>
      <c r="K676" s="125" t="str">
        <f t="shared" ref="K676" si="4476">IF(AH676="","",AH676)</f>
        <v/>
      </c>
      <c r="L676" s="125" t="str">
        <f t="shared" ref="L676" si="4477">IF(AI676="","",AI676)</f>
        <v/>
      </c>
      <c r="M676" s="125"/>
      <c r="N676" s="125" t="str">
        <f t="shared" ref="N676" si="4478">IF(AK676="","",AK676)</f>
        <v/>
      </c>
      <c r="O676" s="125" t="str">
        <f t="shared" ref="O676" si="4479">IF(AL676="","",AL676)</f>
        <v/>
      </c>
      <c r="P676" s="125" t="str">
        <f t="shared" ref="P676" si="4480">IF(AM676="","",AM676)</f>
        <v/>
      </c>
      <c r="Q676" s="125"/>
      <c r="R676" s="125" t="str">
        <f t="shared" si="4167"/>
        <v/>
      </c>
      <c r="S676" s="125"/>
      <c r="T676" s="211"/>
      <c r="AA676" s="177" t="s">
        <v>741</v>
      </c>
      <c r="AD676" s="125" t="s">
        <v>683</v>
      </c>
      <c r="AE676" s="125" t="s">
        <v>683</v>
      </c>
      <c r="AF676" s="125" t="s">
        <v>683</v>
      </c>
      <c r="AG676" s="125" t="s">
        <v>683</v>
      </c>
      <c r="AH676" s="125" t="s">
        <v>683</v>
      </c>
      <c r="AI676" s="125" t="s">
        <v>683</v>
      </c>
      <c r="AJ676" s="125"/>
      <c r="AK676" s="125" t="s">
        <v>683</v>
      </c>
      <c r="AL676" s="125" t="s">
        <v>683</v>
      </c>
      <c r="AM676" s="125" t="s">
        <v>683</v>
      </c>
      <c r="AN676" s="125"/>
      <c r="AO676" s="125" t="s">
        <v>683</v>
      </c>
    </row>
    <row r="677" spans="1:41" ht="15.75" hidden="1" outlineLevel="2">
      <c r="A677" s="155">
        <v>606640</v>
      </c>
      <c r="B677" s="156">
        <f t="shared" si="4134"/>
        <v>630501710</v>
      </c>
      <c r="C677" s="173">
        <v>501710</v>
      </c>
      <c r="D677" s="140"/>
      <c r="E677" s="55" t="s">
        <v>110</v>
      </c>
      <c r="F677" s="78" t="s">
        <v>613</v>
      </c>
      <c r="G677" s="107" t="s">
        <v>587</v>
      </c>
      <c r="H677" s="50">
        <f>IFERROR(IF(G676,H676/G676*100,0),0)</f>
        <v>0</v>
      </c>
      <c r="I677" s="50">
        <f t="shared" ref="I677" si="4481">IFERROR(IF(H676,I676/H676*100,0),0)</f>
        <v>0</v>
      </c>
      <c r="J677" s="50">
        <f t="shared" ref="J677" si="4482">IFERROR(IF(I676,J676/I676*100,0),0)</f>
        <v>0</v>
      </c>
      <c r="K677" s="50">
        <f t="shared" ref="K677" si="4483">IFERROR(IF(J676,K676/J676*100,0),0)</f>
        <v>0</v>
      </c>
      <c r="L677" s="50">
        <f t="shared" ref="L677" si="4484">IFERROR(IF(K676,L676/K676*100,0),0)</f>
        <v>0</v>
      </c>
      <c r="M677" s="50">
        <f t="shared" ref="M677" si="4485">IFERROR(IF(L676,M676/L676*100,0),0)</f>
        <v>0</v>
      </c>
      <c r="N677" s="107" t="s">
        <v>587</v>
      </c>
      <c r="O677" s="50">
        <f>IFERROR(IF(N676,O676/N676*100,0),0)</f>
        <v>0</v>
      </c>
      <c r="P677" s="50">
        <f t="shared" ref="P677" si="4486">IFERROR(IF(O676,P676/O676*100,0),0)</f>
        <v>0</v>
      </c>
      <c r="Q677" s="50">
        <f t="shared" ref="Q677:S677" si="4487">IFERROR(IF(P676,Q676/P676*100,0),0)</f>
        <v>0</v>
      </c>
      <c r="R677" s="192" t="str">
        <f t="shared" si="4167"/>
        <v/>
      </c>
      <c r="S677" s="50">
        <f t="shared" si="4487"/>
        <v>0</v>
      </c>
      <c r="T677" s="215"/>
      <c r="AA677" s="177" t="s">
        <v>110</v>
      </c>
      <c r="AD677" s="107" t="s">
        <v>683</v>
      </c>
      <c r="AE677" s="50" t="s">
        <v>683</v>
      </c>
      <c r="AF677" s="50" t="s">
        <v>683</v>
      </c>
      <c r="AG677" s="50" t="s">
        <v>683</v>
      </c>
      <c r="AH677" s="50" t="s">
        <v>683</v>
      </c>
      <c r="AI677" s="50" t="s">
        <v>683</v>
      </c>
      <c r="AJ677" s="50"/>
      <c r="AK677" s="107" t="s">
        <v>683</v>
      </c>
      <c r="AL677" s="50" t="s">
        <v>683</v>
      </c>
      <c r="AM677" s="50" t="s">
        <v>683</v>
      </c>
      <c r="AN677" s="50"/>
      <c r="AO677" s="192" t="s">
        <v>683</v>
      </c>
    </row>
    <row r="678" spans="1:41" ht="15" hidden="1" customHeight="1" outlineLevel="2">
      <c r="A678" s="155">
        <v>606650</v>
      </c>
      <c r="B678" s="156">
        <f t="shared" si="4134"/>
        <v>630501720</v>
      </c>
      <c r="C678" s="173">
        <v>501720</v>
      </c>
      <c r="D678" s="140"/>
      <c r="E678" s="109" t="str">
        <f>E356</f>
        <v>Бюджетообразующее предприятие 86</v>
      </c>
      <c r="F678" s="24" t="s">
        <v>105</v>
      </c>
      <c r="G678" s="125" t="str">
        <f t="shared" ref="G678" si="4488">IF(AD678="","",AD678)</f>
        <v/>
      </c>
      <c r="H678" s="125" t="str">
        <f t="shared" ref="H678" si="4489">IF(AE678="","",AE678)</f>
        <v/>
      </c>
      <c r="I678" s="125" t="str">
        <f t="shared" ref="I678" si="4490">IF(AF678="","",AF678)</f>
        <v/>
      </c>
      <c r="J678" s="125" t="str">
        <f t="shared" ref="J678" si="4491">IF(AG678="","",AG678)</f>
        <v/>
      </c>
      <c r="K678" s="125" t="str">
        <f t="shared" ref="K678" si="4492">IF(AH678="","",AH678)</f>
        <v/>
      </c>
      <c r="L678" s="125" t="str">
        <f t="shared" ref="L678" si="4493">IF(AI678="","",AI678)</f>
        <v/>
      </c>
      <c r="M678" s="125"/>
      <c r="N678" s="125" t="str">
        <f t="shared" ref="N678" si="4494">IF(AK678="","",AK678)</f>
        <v/>
      </c>
      <c r="O678" s="125" t="str">
        <f t="shared" ref="O678" si="4495">IF(AL678="","",AL678)</f>
        <v/>
      </c>
      <c r="P678" s="125" t="str">
        <f t="shared" ref="P678" si="4496">IF(AM678="","",AM678)</f>
        <v/>
      </c>
      <c r="Q678" s="125"/>
      <c r="R678" s="125" t="str">
        <f t="shared" si="4167"/>
        <v/>
      </c>
      <c r="S678" s="125"/>
      <c r="T678" s="211"/>
      <c r="AA678" s="177" t="s">
        <v>742</v>
      </c>
      <c r="AD678" s="125" t="s">
        <v>683</v>
      </c>
      <c r="AE678" s="125" t="s">
        <v>683</v>
      </c>
      <c r="AF678" s="125" t="s">
        <v>683</v>
      </c>
      <c r="AG678" s="125" t="s">
        <v>683</v>
      </c>
      <c r="AH678" s="125" t="s">
        <v>683</v>
      </c>
      <c r="AI678" s="125" t="s">
        <v>683</v>
      </c>
      <c r="AJ678" s="125"/>
      <c r="AK678" s="125" t="s">
        <v>683</v>
      </c>
      <c r="AL678" s="125" t="s">
        <v>683</v>
      </c>
      <c r="AM678" s="125" t="s">
        <v>683</v>
      </c>
      <c r="AN678" s="125"/>
      <c r="AO678" s="125" t="s">
        <v>683</v>
      </c>
    </row>
    <row r="679" spans="1:41" ht="15.75" hidden="1" outlineLevel="2">
      <c r="A679" s="155">
        <v>606660</v>
      </c>
      <c r="B679" s="156">
        <f t="shared" si="4134"/>
        <v>630501730</v>
      </c>
      <c r="C679" s="173">
        <v>501730</v>
      </c>
      <c r="D679" s="140"/>
      <c r="E679" s="55" t="s">
        <v>110</v>
      </c>
      <c r="F679" s="78" t="s">
        <v>613</v>
      </c>
      <c r="G679" s="107" t="s">
        <v>587</v>
      </c>
      <c r="H679" s="50">
        <f>IFERROR(IF(G678,H678/G678*100,0),0)</f>
        <v>0</v>
      </c>
      <c r="I679" s="50">
        <f t="shared" ref="I679" si="4497">IFERROR(IF(H678,I678/H678*100,0),0)</f>
        <v>0</v>
      </c>
      <c r="J679" s="50">
        <f t="shared" ref="J679" si="4498">IFERROR(IF(I678,J678/I678*100,0),0)</f>
        <v>0</v>
      </c>
      <c r="K679" s="50">
        <f t="shared" ref="K679" si="4499">IFERROR(IF(J678,K678/J678*100,0),0)</f>
        <v>0</v>
      </c>
      <c r="L679" s="50">
        <f t="shared" ref="L679" si="4500">IFERROR(IF(K678,L678/K678*100,0),0)</f>
        <v>0</v>
      </c>
      <c r="M679" s="50">
        <f t="shared" ref="M679" si="4501">IFERROR(IF(L678,M678/L678*100,0),0)</f>
        <v>0</v>
      </c>
      <c r="N679" s="107" t="s">
        <v>587</v>
      </c>
      <c r="O679" s="50">
        <f>IFERROR(IF(N678,O678/N678*100,0),0)</f>
        <v>0</v>
      </c>
      <c r="P679" s="50">
        <f t="shared" ref="P679" si="4502">IFERROR(IF(O678,P678/O678*100,0),0)</f>
        <v>0</v>
      </c>
      <c r="Q679" s="50">
        <f t="shared" ref="Q679:S679" si="4503">IFERROR(IF(P678,Q678/P678*100,0),0)</f>
        <v>0</v>
      </c>
      <c r="R679" s="192" t="str">
        <f t="shared" si="4167"/>
        <v/>
      </c>
      <c r="S679" s="50">
        <f t="shared" si="4503"/>
        <v>0</v>
      </c>
      <c r="T679" s="215"/>
      <c r="AA679" s="177" t="s">
        <v>110</v>
      </c>
      <c r="AD679" s="107" t="s">
        <v>683</v>
      </c>
      <c r="AE679" s="50" t="s">
        <v>683</v>
      </c>
      <c r="AF679" s="50" t="s">
        <v>683</v>
      </c>
      <c r="AG679" s="50" t="s">
        <v>683</v>
      </c>
      <c r="AH679" s="50" t="s">
        <v>683</v>
      </c>
      <c r="AI679" s="50" t="s">
        <v>683</v>
      </c>
      <c r="AJ679" s="50"/>
      <c r="AK679" s="107" t="s">
        <v>683</v>
      </c>
      <c r="AL679" s="50" t="s">
        <v>683</v>
      </c>
      <c r="AM679" s="50" t="s">
        <v>683</v>
      </c>
      <c r="AN679" s="50"/>
      <c r="AO679" s="192" t="s">
        <v>683</v>
      </c>
    </row>
    <row r="680" spans="1:41" ht="15" hidden="1" customHeight="1" outlineLevel="2">
      <c r="A680" s="155">
        <v>606670</v>
      </c>
      <c r="B680" s="156">
        <f t="shared" si="4134"/>
        <v>630501740</v>
      </c>
      <c r="C680" s="173">
        <v>501740</v>
      </c>
      <c r="D680" s="140"/>
      <c r="E680" s="109" t="str">
        <f>E358</f>
        <v>Бюджетообразующее предприятие 87</v>
      </c>
      <c r="F680" s="24" t="s">
        <v>105</v>
      </c>
      <c r="G680" s="125" t="str">
        <f t="shared" ref="G680" si="4504">IF(AD680="","",AD680)</f>
        <v/>
      </c>
      <c r="H680" s="125" t="str">
        <f t="shared" ref="H680" si="4505">IF(AE680="","",AE680)</f>
        <v/>
      </c>
      <c r="I680" s="125" t="str">
        <f t="shared" ref="I680" si="4506">IF(AF680="","",AF680)</f>
        <v/>
      </c>
      <c r="J680" s="125" t="str">
        <f t="shared" ref="J680" si="4507">IF(AG680="","",AG680)</f>
        <v/>
      </c>
      <c r="K680" s="125" t="str">
        <f t="shared" ref="K680" si="4508">IF(AH680="","",AH680)</f>
        <v/>
      </c>
      <c r="L680" s="125" t="str">
        <f t="shared" ref="L680" si="4509">IF(AI680="","",AI680)</f>
        <v/>
      </c>
      <c r="M680" s="125"/>
      <c r="N680" s="125" t="str">
        <f t="shared" ref="N680" si="4510">IF(AK680="","",AK680)</f>
        <v/>
      </c>
      <c r="O680" s="125" t="str">
        <f t="shared" ref="O680" si="4511">IF(AL680="","",AL680)</f>
        <v/>
      </c>
      <c r="P680" s="125" t="str">
        <f t="shared" ref="P680" si="4512">IF(AM680="","",AM680)</f>
        <v/>
      </c>
      <c r="Q680" s="125"/>
      <c r="R680" s="125" t="str">
        <f t="shared" si="4167"/>
        <v/>
      </c>
      <c r="S680" s="125"/>
      <c r="T680" s="211"/>
      <c r="AA680" s="177" t="s">
        <v>743</v>
      </c>
      <c r="AD680" s="125" t="s">
        <v>683</v>
      </c>
      <c r="AE680" s="125" t="s">
        <v>683</v>
      </c>
      <c r="AF680" s="125" t="s">
        <v>683</v>
      </c>
      <c r="AG680" s="125" t="s">
        <v>683</v>
      </c>
      <c r="AH680" s="125" t="s">
        <v>683</v>
      </c>
      <c r="AI680" s="125" t="s">
        <v>683</v>
      </c>
      <c r="AJ680" s="125"/>
      <c r="AK680" s="125" t="s">
        <v>683</v>
      </c>
      <c r="AL680" s="125" t="s">
        <v>683</v>
      </c>
      <c r="AM680" s="125" t="s">
        <v>683</v>
      </c>
      <c r="AN680" s="125"/>
      <c r="AO680" s="125" t="s">
        <v>683</v>
      </c>
    </row>
    <row r="681" spans="1:41" ht="15.75" hidden="1" outlineLevel="2">
      <c r="A681" s="155">
        <v>606680</v>
      </c>
      <c r="B681" s="156">
        <f t="shared" si="4134"/>
        <v>630501750</v>
      </c>
      <c r="C681" s="173">
        <v>501750</v>
      </c>
      <c r="D681" s="140"/>
      <c r="E681" s="55" t="s">
        <v>110</v>
      </c>
      <c r="F681" s="78" t="s">
        <v>613</v>
      </c>
      <c r="G681" s="107" t="s">
        <v>587</v>
      </c>
      <c r="H681" s="50">
        <f>IFERROR(IF(G680,H680/G680*100,0),0)</f>
        <v>0</v>
      </c>
      <c r="I681" s="50">
        <f t="shared" ref="I681" si="4513">IFERROR(IF(H680,I680/H680*100,0),0)</f>
        <v>0</v>
      </c>
      <c r="J681" s="50">
        <f t="shared" ref="J681" si="4514">IFERROR(IF(I680,J680/I680*100,0),0)</f>
        <v>0</v>
      </c>
      <c r="K681" s="50">
        <f t="shared" ref="K681" si="4515">IFERROR(IF(J680,K680/J680*100,0),0)</f>
        <v>0</v>
      </c>
      <c r="L681" s="50">
        <f t="shared" ref="L681" si="4516">IFERROR(IF(K680,L680/K680*100,0),0)</f>
        <v>0</v>
      </c>
      <c r="M681" s="50">
        <f t="shared" ref="M681" si="4517">IFERROR(IF(L680,M680/L680*100,0),0)</f>
        <v>0</v>
      </c>
      <c r="N681" s="107" t="s">
        <v>587</v>
      </c>
      <c r="O681" s="50">
        <f>IFERROR(IF(N680,O680/N680*100,0),0)</f>
        <v>0</v>
      </c>
      <c r="P681" s="50">
        <f t="shared" ref="P681" si="4518">IFERROR(IF(O680,P680/O680*100,0),0)</f>
        <v>0</v>
      </c>
      <c r="Q681" s="50">
        <f t="shared" ref="Q681:S681" si="4519">IFERROR(IF(P680,Q680/P680*100,0),0)</f>
        <v>0</v>
      </c>
      <c r="R681" s="192" t="str">
        <f t="shared" si="4167"/>
        <v/>
      </c>
      <c r="S681" s="50">
        <f t="shared" si="4519"/>
        <v>0</v>
      </c>
      <c r="T681" s="215"/>
      <c r="AA681" s="177" t="s">
        <v>110</v>
      </c>
      <c r="AD681" s="107" t="s">
        <v>683</v>
      </c>
      <c r="AE681" s="50" t="s">
        <v>683</v>
      </c>
      <c r="AF681" s="50" t="s">
        <v>683</v>
      </c>
      <c r="AG681" s="50" t="s">
        <v>683</v>
      </c>
      <c r="AH681" s="50" t="s">
        <v>683</v>
      </c>
      <c r="AI681" s="50" t="s">
        <v>683</v>
      </c>
      <c r="AJ681" s="50"/>
      <c r="AK681" s="107" t="s">
        <v>683</v>
      </c>
      <c r="AL681" s="50" t="s">
        <v>683</v>
      </c>
      <c r="AM681" s="50" t="s">
        <v>683</v>
      </c>
      <c r="AN681" s="50"/>
      <c r="AO681" s="192" t="s">
        <v>683</v>
      </c>
    </row>
    <row r="682" spans="1:41" ht="15" hidden="1" customHeight="1" outlineLevel="2">
      <c r="A682" s="155">
        <v>606690</v>
      </c>
      <c r="B682" s="156">
        <f t="shared" si="4134"/>
        <v>630501760</v>
      </c>
      <c r="C682" s="173">
        <v>501760</v>
      </c>
      <c r="D682" s="140"/>
      <c r="E682" s="109" t="str">
        <f>E360</f>
        <v>Бюджетообразующее предприятие 88</v>
      </c>
      <c r="F682" s="24" t="s">
        <v>105</v>
      </c>
      <c r="G682" s="125" t="str">
        <f t="shared" ref="G682" si="4520">IF(AD682="","",AD682)</f>
        <v/>
      </c>
      <c r="H682" s="125" t="str">
        <f t="shared" ref="H682" si="4521">IF(AE682="","",AE682)</f>
        <v/>
      </c>
      <c r="I682" s="125" t="str">
        <f t="shared" ref="I682" si="4522">IF(AF682="","",AF682)</f>
        <v/>
      </c>
      <c r="J682" s="125" t="str">
        <f t="shared" ref="J682" si="4523">IF(AG682="","",AG682)</f>
        <v/>
      </c>
      <c r="K682" s="125" t="str">
        <f t="shared" ref="K682" si="4524">IF(AH682="","",AH682)</f>
        <v/>
      </c>
      <c r="L682" s="125" t="str">
        <f t="shared" ref="L682" si="4525">IF(AI682="","",AI682)</f>
        <v/>
      </c>
      <c r="M682" s="125"/>
      <c r="N682" s="125" t="str">
        <f t="shared" ref="N682" si="4526">IF(AK682="","",AK682)</f>
        <v/>
      </c>
      <c r="O682" s="125" t="str">
        <f t="shared" ref="O682" si="4527">IF(AL682="","",AL682)</f>
        <v/>
      </c>
      <c r="P682" s="125" t="str">
        <f t="shared" ref="P682" si="4528">IF(AM682="","",AM682)</f>
        <v/>
      </c>
      <c r="Q682" s="125"/>
      <c r="R682" s="125" t="str">
        <f t="shared" si="4167"/>
        <v/>
      </c>
      <c r="S682" s="125"/>
      <c r="T682" s="211"/>
      <c r="AA682" s="177" t="s">
        <v>744</v>
      </c>
      <c r="AD682" s="125" t="s">
        <v>683</v>
      </c>
      <c r="AE682" s="125" t="s">
        <v>683</v>
      </c>
      <c r="AF682" s="125" t="s">
        <v>683</v>
      </c>
      <c r="AG682" s="125" t="s">
        <v>683</v>
      </c>
      <c r="AH682" s="125" t="s">
        <v>683</v>
      </c>
      <c r="AI682" s="125" t="s">
        <v>683</v>
      </c>
      <c r="AJ682" s="125"/>
      <c r="AK682" s="125" t="s">
        <v>683</v>
      </c>
      <c r="AL682" s="125" t="s">
        <v>683</v>
      </c>
      <c r="AM682" s="125" t="s">
        <v>683</v>
      </c>
      <c r="AN682" s="125"/>
      <c r="AO682" s="125" t="s">
        <v>683</v>
      </c>
    </row>
    <row r="683" spans="1:41" ht="15.75" hidden="1" outlineLevel="2">
      <c r="A683" s="155">
        <v>606700</v>
      </c>
      <c r="B683" s="156">
        <f t="shared" si="4134"/>
        <v>630501770</v>
      </c>
      <c r="C683" s="173">
        <v>501770</v>
      </c>
      <c r="D683" s="140"/>
      <c r="E683" s="55" t="s">
        <v>110</v>
      </c>
      <c r="F683" s="78" t="s">
        <v>613</v>
      </c>
      <c r="G683" s="107" t="s">
        <v>587</v>
      </c>
      <c r="H683" s="50">
        <f>IFERROR(IF(G682,H682/G682*100,0),0)</f>
        <v>0</v>
      </c>
      <c r="I683" s="50">
        <f t="shared" ref="I683" si="4529">IFERROR(IF(H682,I682/H682*100,0),0)</f>
        <v>0</v>
      </c>
      <c r="J683" s="50">
        <f t="shared" ref="J683" si="4530">IFERROR(IF(I682,J682/I682*100,0),0)</f>
        <v>0</v>
      </c>
      <c r="K683" s="50">
        <f t="shared" ref="K683" si="4531">IFERROR(IF(J682,K682/J682*100,0),0)</f>
        <v>0</v>
      </c>
      <c r="L683" s="50">
        <f t="shared" ref="L683" si="4532">IFERROR(IF(K682,L682/K682*100,0),0)</f>
        <v>0</v>
      </c>
      <c r="M683" s="50">
        <f t="shared" ref="M683" si="4533">IFERROR(IF(L682,M682/L682*100,0),0)</f>
        <v>0</v>
      </c>
      <c r="N683" s="107" t="s">
        <v>587</v>
      </c>
      <c r="O683" s="50">
        <f>IFERROR(IF(N682,O682/N682*100,0),0)</f>
        <v>0</v>
      </c>
      <c r="P683" s="50">
        <f t="shared" ref="P683" si="4534">IFERROR(IF(O682,P682/O682*100,0),0)</f>
        <v>0</v>
      </c>
      <c r="Q683" s="50">
        <f t="shared" ref="Q683:S683" si="4535">IFERROR(IF(P682,Q682/P682*100,0),0)</f>
        <v>0</v>
      </c>
      <c r="R683" s="192" t="str">
        <f t="shared" si="4167"/>
        <v/>
      </c>
      <c r="S683" s="50">
        <f t="shared" si="4535"/>
        <v>0</v>
      </c>
      <c r="T683" s="215"/>
      <c r="AA683" s="177" t="s">
        <v>110</v>
      </c>
      <c r="AD683" s="107" t="s">
        <v>683</v>
      </c>
      <c r="AE683" s="50" t="s">
        <v>683</v>
      </c>
      <c r="AF683" s="50" t="s">
        <v>683</v>
      </c>
      <c r="AG683" s="50" t="s">
        <v>683</v>
      </c>
      <c r="AH683" s="50" t="s">
        <v>683</v>
      </c>
      <c r="AI683" s="50" t="s">
        <v>683</v>
      </c>
      <c r="AJ683" s="50"/>
      <c r="AK683" s="107" t="s">
        <v>683</v>
      </c>
      <c r="AL683" s="50" t="s">
        <v>683</v>
      </c>
      <c r="AM683" s="50" t="s">
        <v>683</v>
      </c>
      <c r="AN683" s="50"/>
      <c r="AO683" s="192" t="s">
        <v>683</v>
      </c>
    </row>
    <row r="684" spans="1:41" ht="15" hidden="1" customHeight="1" outlineLevel="2">
      <c r="A684" s="155">
        <v>606710</v>
      </c>
      <c r="B684" s="156">
        <f t="shared" si="4134"/>
        <v>630501780</v>
      </c>
      <c r="C684" s="173">
        <v>501780</v>
      </c>
      <c r="D684" s="140"/>
      <c r="E684" s="109" t="str">
        <f>E362</f>
        <v>Бюджетообразующее предприятие 89</v>
      </c>
      <c r="F684" s="24" t="s">
        <v>105</v>
      </c>
      <c r="G684" s="125" t="str">
        <f t="shared" ref="G684" si="4536">IF(AD684="","",AD684)</f>
        <v/>
      </c>
      <c r="H684" s="125" t="str">
        <f t="shared" ref="H684" si="4537">IF(AE684="","",AE684)</f>
        <v/>
      </c>
      <c r="I684" s="125" t="str">
        <f t="shared" ref="I684" si="4538">IF(AF684="","",AF684)</f>
        <v/>
      </c>
      <c r="J684" s="125" t="str">
        <f t="shared" ref="J684" si="4539">IF(AG684="","",AG684)</f>
        <v/>
      </c>
      <c r="K684" s="125" t="str">
        <f t="shared" ref="K684" si="4540">IF(AH684="","",AH684)</f>
        <v/>
      </c>
      <c r="L684" s="125" t="str">
        <f t="shared" ref="L684" si="4541">IF(AI684="","",AI684)</f>
        <v/>
      </c>
      <c r="M684" s="125"/>
      <c r="N684" s="125" t="str">
        <f t="shared" ref="N684" si="4542">IF(AK684="","",AK684)</f>
        <v/>
      </c>
      <c r="O684" s="125" t="str">
        <f t="shared" ref="O684" si="4543">IF(AL684="","",AL684)</f>
        <v/>
      </c>
      <c r="P684" s="125" t="str">
        <f t="shared" ref="P684" si="4544">IF(AM684="","",AM684)</f>
        <v/>
      </c>
      <c r="Q684" s="125"/>
      <c r="R684" s="125" t="str">
        <f t="shared" si="4167"/>
        <v/>
      </c>
      <c r="S684" s="125"/>
      <c r="T684" s="211"/>
      <c r="AA684" s="177" t="s">
        <v>745</v>
      </c>
      <c r="AD684" s="125" t="s">
        <v>683</v>
      </c>
      <c r="AE684" s="125" t="s">
        <v>683</v>
      </c>
      <c r="AF684" s="125" t="s">
        <v>683</v>
      </c>
      <c r="AG684" s="125" t="s">
        <v>683</v>
      </c>
      <c r="AH684" s="125" t="s">
        <v>683</v>
      </c>
      <c r="AI684" s="125" t="s">
        <v>683</v>
      </c>
      <c r="AJ684" s="125"/>
      <c r="AK684" s="125" t="s">
        <v>683</v>
      </c>
      <c r="AL684" s="125" t="s">
        <v>683</v>
      </c>
      <c r="AM684" s="125" t="s">
        <v>683</v>
      </c>
      <c r="AN684" s="125"/>
      <c r="AO684" s="125" t="s">
        <v>683</v>
      </c>
    </row>
    <row r="685" spans="1:41" ht="15.75" hidden="1" outlineLevel="2">
      <c r="A685" s="155">
        <v>606720</v>
      </c>
      <c r="B685" s="156">
        <f t="shared" si="4134"/>
        <v>630501790</v>
      </c>
      <c r="C685" s="173">
        <v>501790</v>
      </c>
      <c r="D685" s="140"/>
      <c r="E685" s="55" t="s">
        <v>110</v>
      </c>
      <c r="F685" s="78" t="s">
        <v>613</v>
      </c>
      <c r="G685" s="107" t="s">
        <v>587</v>
      </c>
      <c r="H685" s="50">
        <f>IFERROR(IF(G684,H684/G684*100,0),0)</f>
        <v>0</v>
      </c>
      <c r="I685" s="50">
        <f t="shared" ref="I685" si="4545">IFERROR(IF(H684,I684/H684*100,0),0)</f>
        <v>0</v>
      </c>
      <c r="J685" s="50">
        <f t="shared" ref="J685" si="4546">IFERROR(IF(I684,J684/I684*100,0),0)</f>
        <v>0</v>
      </c>
      <c r="K685" s="50">
        <f t="shared" ref="K685" si="4547">IFERROR(IF(J684,K684/J684*100,0),0)</f>
        <v>0</v>
      </c>
      <c r="L685" s="50">
        <f t="shared" ref="L685" si="4548">IFERROR(IF(K684,L684/K684*100,0),0)</f>
        <v>0</v>
      </c>
      <c r="M685" s="50">
        <f t="shared" ref="M685" si="4549">IFERROR(IF(L684,M684/L684*100,0),0)</f>
        <v>0</v>
      </c>
      <c r="N685" s="107" t="s">
        <v>587</v>
      </c>
      <c r="O685" s="50">
        <f>IFERROR(IF(N684,O684/N684*100,0),0)</f>
        <v>0</v>
      </c>
      <c r="P685" s="50">
        <f t="shared" ref="P685" si="4550">IFERROR(IF(O684,P684/O684*100,0),0)</f>
        <v>0</v>
      </c>
      <c r="Q685" s="50">
        <f t="shared" ref="Q685:S685" si="4551">IFERROR(IF(P684,Q684/P684*100,0),0)</f>
        <v>0</v>
      </c>
      <c r="R685" s="192" t="str">
        <f t="shared" si="4167"/>
        <v/>
      </c>
      <c r="S685" s="50">
        <f t="shared" si="4551"/>
        <v>0</v>
      </c>
      <c r="T685" s="215"/>
      <c r="AA685" s="177" t="s">
        <v>110</v>
      </c>
      <c r="AD685" s="107" t="s">
        <v>683</v>
      </c>
      <c r="AE685" s="50" t="s">
        <v>683</v>
      </c>
      <c r="AF685" s="50" t="s">
        <v>683</v>
      </c>
      <c r="AG685" s="50" t="s">
        <v>683</v>
      </c>
      <c r="AH685" s="50" t="s">
        <v>683</v>
      </c>
      <c r="AI685" s="50" t="s">
        <v>683</v>
      </c>
      <c r="AJ685" s="50"/>
      <c r="AK685" s="107" t="s">
        <v>683</v>
      </c>
      <c r="AL685" s="50" t="s">
        <v>683</v>
      </c>
      <c r="AM685" s="50" t="s">
        <v>683</v>
      </c>
      <c r="AN685" s="50"/>
      <c r="AO685" s="192" t="s">
        <v>683</v>
      </c>
    </row>
    <row r="686" spans="1:41" ht="15" hidden="1" customHeight="1" outlineLevel="2">
      <c r="A686" s="155">
        <v>606730</v>
      </c>
      <c r="B686" s="156">
        <f t="shared" si="4134"/>
        <v>630501800</v>
      </c>
      <c r="C686" s="173">
        <v>501800</v>
      </c>
      <c r="D686" s="140"/>
      <c r="E686" s="109" t="str">
        <f>E364</f>
        <v>Бюджетообразующее предприятие 90</v>
      </c>
      <c r="F686" s="24" t="s">
        <v>105</v>
      </c>
      <c r="G686" s="125" t="str">
        <f t="shared" ref="G686" si="4552">IF(AD686="","",AD686)</f>
        <v/>
      </c>
      <c r="H686" s="125" t="str">
        <f t="shared" ref="H686" si="4553">IF(AE686="","",AE686)</f>
        <v/>
      </c>
      <c r="I686" s="125" t="str">
        <f t="shared" ref="I686" si="4554">IF(AF686="","",AF686)</f>
        <v/>
      </c>
      <c r="J686" s="125" t="str">
        <f t="shared" ref="J686" si="4555">IF(AG686="","",AG686)</f>
        <v/>
      </c>
      <c r="K686" s="125" t="str">
        <f t="shared" ref="K686" si="4556">IF(AH686="","",AH686)</f>
        <v/>
      </c>
      <c r="L686" s="125" t="str">
        <f t="shared" ref="L686" si="4557">IF(AI686="","",AI686)</f>
        <v/>
      </c>
      <c r="M686" s="125"/>
      <c r="N686" s="125" t="str">
        <f t="shared" ref="N686" si="4558">IF(AK686="","",AK686)</f>
        <v/>
      </c>
      <c r="O686" s="125" t="str">
        <f t="shared" ref="O686" si="4559">IF(AL686="","",AL686)</f>
        <v/>
      </c>
      <c r="P686" s="125" t="str">
        <f t="shared" ref="P686" si="4560">IF(AM686="","",AM686)</f>
        <v/>
      </c>
      <c r="Q686" s="125"/>
      <c r="R686" s="125" t="str">
        <f t="shared" si="4167"/>
        <v/>
      </c>
      <c r="S686" s="125"/>
      <c r="T686" s="211"/>
      <c r="AA686" s="177" t="s">
        <v>746</v>
      </c>
      <c r="AD686" s="125" t="s">
        <v>683</v>
      </c>
      <c r="AE686" s="125" t="s">
        <v>683</v>
      </c>
      <c r="AF686" s="125" t="s">
        <v>683</v>
      </c>
      <c r="AG686" s="125" t="s">
        <v>683</v>
      </c>
      <c r="AH686" s="125" t="s">
        <v>683</v>
      </c>
      <c r="AI686" s="125" t="s">
        <v>683</v>
      </c>
      <c r="AJ686" s="125"/>
      <c r="AK686" s="125" t="s">
        <v>683</v>
      </c>
      <c r="AL686" s="125" t="s">
        <v>683</v>
      </c>
      <c r="AM686" s="125" t="s">
        <v>683</v>
      </c>
      <c r="AN686" s="125"/>
      <c r="AO686" s="125" t="s">
        <v>683</v>
      </c>
    </row>
    <row r="687" spans="1:41" ht="15.75" hidden="1" outlineLevel="2">
      <c r="A687" s="155">
        <v>606740</v>
      </c>
      <c r="B687" s="156">
        <f t="shared" si="4134"/>
        <v>630501810</v>
      </c>
      <c r="C687" s="173">
        <v>501810</v>
      </c>
      <c r="D687" s="140"/>
      <c r="E687" s="55" t="s">
        <v>110</v>
      </c>
      <c r="F687" s="78" t="s">
        <v>613</v>
      </c>
      <c r="G687" s="107" t="s">
        <v>587</v>
      </c>
      <c r="H687" s="50">
        <f>IFERROR(IF(G686,H686/G686*100,0),0)</f>
        <v>0</v>
      </c>
      <c r="I687" s="50">
        <f t="shared" ref="I687" si="4561">IFERROR(IF(H686,I686/H686*100,0),0)</f>
        <v>0</v>
      </c>
      <c r="J687" s="50">
        <f t="shared" ref="J687" si="4562">IFERROR(IF(I686,J686/I686*100,0),0)</f>
        <v>0</v>
      </c>
      <c r="K687" s="50">
        <f t="shared" ref="K687" si="4563">IFERROR(IF(J686,K686/J686*100,0),0)</f>
        <v>0</v>
      </c>
      <c r="L687" s="50">
        <f t="shared" ref="L687" si="4564">IFERROR(IF(K686,L686/K686*100,0),0)</f>
        <v>0</v>
      </c>
      <c r="M687" s="50">
        <f t="shared" ref="M687" si="4565">IFERROR(IF(L686,M686/L686*100,0),0)</f>
        <v>0</v>
      </c>
      <c r="N687" s="107" t="s">
        <v>587</v>
      </c>
      <c r="O687" s="50">
        <f>IFERROR(IF(N686,O686/N686*100,0),0)</f>
        <v>0</v>
      </c>
      <c r="P687" s="50">
        <f t="shared" ref="P687" si="4566">IFERROR(IF(O686,P686/O686*100,0),0)</f>
        <v>0</v>
      </c>
      <c r="Q687" s="50">
        <f t="shared" ref="Q687:S687" si="4567">IFERROR(IF(P686,Q686/P686*100,0),0)</f>
        <v>0</v>
      </c>
      <c r="R687" s="192" t="str">
        <f t="shared" si="4167"/>
        <v/>
      </c>
      <c r="S687" s="50">
        <f t="shared" si="4567"/>
        <v>0</v>
      </c>
      <c r="T687" s="215"/>
      <c r="AA687" s="177" t="s">
        <v>110</v>
      </c>
      <c r="AD687" s="107" t="s">
        <v>683</v>
      </c>
      <c r="AE687" s="50" t="s">
        <v>683</v>
      </c>
      <c r="AF687" s="50" t="s">
        <v>683</v>
      </c>
      <c r="AG687" s="50" t="s">
        <v>683</v>
      </c>
      <c r="AH687" s="50" t="s">
        <v>683</v>
      </c>
      <c r="AI687" s="50" t="s">
        <v>683</v>
      </c>
      <c r="AJ687" s="50"/>
      <c r="AK687" s="107" t="s">
        <v>683</v>
      </c>
      <c r="AL687" s="50" t="s">
        <v>683</v>
      </c>
      <c r="AM687" s="50" t="s">
        <v>683</v>
      </c>
      <c r="AN687" s="50"/>
      <c r="AO687" s="192" t="s">
        <v>683</v>
      </c>
    </row>
    <row r="688" spans="1:41" ht="15.75" hidden="1" outlineLevel="2">
      <c r="A688" s="155">
        <v>606750</v>
      </c>
      <c r="B688" s="156">
        <f t="shared" si="4134"/>
        <v>630501820</v>
      </c>
      <c r="C688" s="173">
        <v>501820</v>
      </c>
      <c r="D688" s="140"/>
      <c r="E688" s="109" t="str">
        <f>E366</f>
        <v>Бюджетообразующее предприятие 91</v>
      </c>
      <c r="F688" s="24" t="s">
        <v>105</v>
      </c>
      <c r="G688" s="125" t="str">
        <f t="shared" ref="G688" si="4568">IF(AD688="","",AD688)</f>
        <v/>
      </c>
      <c r="H688" s="125" t="str">
        <f t="shared" ref="H688" si="4569">IF(AE688="","",AE688)</f>
        <v/>
      </c>
      <c r="I688" s="125" t="str">
        <f t="shared" ref="I688" si="4570">IF(AF688="","",AF688)</f>
        <v/>
      </c>
      <c r="J688" s="125" t="str">
        <f t="shared" ref="J688" si="4571">IF(AG688="","",AG688)</f>
        <v/>
      </c>
      <c r="K688" s="125" t="str">
        <f t="shared" ref="K688" si="4572">IF(AH688="","",AH688)</f>
        <v/>
      </c>
      <c r="L688" s="125" t="str">
        <f t="shared" ref="L688" si="4573">IF(AI688="","",AI688)</f>
        <v/>
      </c>
      <c r="M688" s="125"/>
      <c r="N688" s="125" t="str">
        <f t="shared" ref="N688" si="4574">IF(AK688="","",AK688)</f>
        <v/>
      </c>
      <c r="O688" s="125" t="str">
        <f t="shared" ref="O688" si="4575">IF(AL688="","",AL688)</f>
        <v/>
      </c>
      <c r="P688" s="125" t="str">
        <f t="shared" ref="P688" si="4576">IF(AM688="","",AM688)</f>
        <v/>
      </c>
      <c r="Q688" s="125"/>
      <c r="R688" s="125" t="str">
        <f t="shared" si="4167"/>
        <v/>
      </c>
      <c r="S688" s="125"/>
      <c r="T688" s="211"/>
      <c r="AA688" s="177" t="s">
        <v>747</v>
      </c>
      <c r="AD688" s="125" t="s">
        <v>683</v>
      </c>
      <c r="AE688" s="125" t="s">
        <v>683</v>
      </c>
      <c r="AF688" s="125" t="s">
        <v>683</v>
      </c>
      <c r="AG688" s="125" t="s">
        <v>683</v>
      </c>
      <c r="AH688" s="125" t="s">
        <v>683</v>
      </c>
      <c r="AI688" s="125" t="s">
        <v>683</v>
      </c>
      <c r="AJ688" s="125"/>
      <c r="AK688" s="125" t="s">
        <v>683</v>
      </c>
      <c r="AL688" s="125" t="s">
        <v>683</v>
      </c>
      <c r="AM688" s="125" t="s">
        <v>683</v>
      </c>
      <c r="AN688" s="125"/>
      <c r="AO688" s="125" t="s">
        <v>683</v>
      </c>
    </row>
    <row r="689" spans="1:41" ht="15.75" hidden="1" outlineLevel="2">
      <c r="A689" s="155">
        <v>606760</v>
      </c>
      <c r="B689" s="156">
        <f t="shared" si="4134"/>
        <v>630501830</v>
      </c>
      <c r="C689" s="173">
        <v>501830</v>
      </c>
      <c r="D689" s="140"/>
      <c r="E689" s="55" t="s">
        <v>110</v>
      </c>
      <c r="F689" s="78" t="s">
        <v>613</v>
      </c>
      <c r="G689" s="107" t="s">
        <v>587</v>
      </c>
      <c r="H689" s="50">
        <f>IFERROR(IF(G688,H688/G688*100,0),0)</f>
        <v>0</v>
      </c>
      <c r="I689" s="50">
        <f t="shared" ref="I689" si="4577">IFERROR(IF(H688,I688/H688*100,0),0)</f>
        <v>0</v>
      </c>
      <c r="J689" s="50">
        <f t="shared" ref="J689" si="4578">IFERROR(IF(I688,J688/I688*100,0),0)</f>
        <v>0</v>
      </c>
      <c r="K689" s="50">
        <f t="shared" ref="K689" si="4579">IFERROR(IF(J688,K688/J688*100,0),0)</f>
        <v>0</v>
      </c>
      <c r="L689" s="50">
        <f t="shared" ref="L689" si="4580">IFERROR(IF(K688,L688/K688*100,0),0)</f>
        <v>0</v>
      </c>
      <c r="M689" s="50">
        <f t="shared" ref="M689" si="4581">IFERROR(IF(L688,M688/L688*100,0),0)</f>
        <v>0</v>
      </c>
      <c r="N689" s="107" t="s">
        <v>587</v>
      </c>
      <c r="O689" s="50">
        <f>IFERROR(IF(N688,O688/N688*100,0),0)</f>
        <v>0</v>
      </c>
      <c r="P689" s="50">
        <f t="shared" ref="P689" si="4582">IFERROR(IF(O688,P688/O688*100,0),0)</f>
        <v>0</v>
      </c>
      <c r="Q689" s="50">
        <f t="shared" ref="Q689:S689" si="4583">IFERROR(IF(P688,Q688/P688*100,0),0)</f>
        <v>0</v>
      </c>
      <c r="R689" s="192" t="str">
        <f t="shared" si="4167"/>
        <v/>
      </c>
      <c r="S689" s="50">
        <f t="shared" si="4583"/>
        <v>0</v>
      </c>
      <c r="T689" s="215"/>
      <c r="AA689" s="177" t="s">
        <v>110</v>
      </c>
      <c r="AD689" s="107" t="s">
        <v>683</v>
      </c>
      <c r="AE689" s="50" t="s">
        <v>683</v>
      </c>
      <c r="AF689" s="50" t="s">
        <v>683</v>
      </c>
      <c r="AG689" s="50" t="s">
        <v>683</v>
      </c>
      <c r="AH689" s="50" t="s">
        <v>683</v>
      </c>
      <c r="AI689" s="50" t="s">
        <v>683</v>
      </c>
      <c r="AJ689" s="50"/>
      <c r="AK689" s="107" t="s">
        <v>683</v>
      </c>
      <c r="AL689" s="50" t="s">
        <v>683</v>
      </c>
      <c r="AM689" s="50" t="s">
        <v>683</v>
      </c>
      <c r="AN689" s="50"/>
      <c r="AO689" s="192" t="s">
        <v>683</v>
      </c>
    </row>
    <row r="690" spans="1:41" ht="15" hidden="1" customHeight="1" outlineLevel="2">
      <c r="A690" s="155">
        <v>606770</v>
      </c>
      <c r="B690" s="156">
        <f t="shared" si="4134"/>
        <v>630501840</v>
      </c>
      <c r="C690" s="173">
        <v>501840</v>
      </c>
      <c r="D690" s="140"/>
      <c r="E690" s="109" t="str">
        <f>E368</f>
        <v>Бюджетообразующее предприятие 92</v>
      </c>
      <c r="F690" s="24" t="s">
        <v>105</v>
      </c>
      <c r="G690" s="125" t="str">
        <f t="shared" ref="G690" si="4584">IF(AD690="","",AD690)</f>
        <v/>
      </c>
      <c r="H690" s="125" t="str">
        <f t="shared" ref="H690" si="4585">IF(AE690="","",AE690)</f>
        <v/>
      </c>
      <c r="I690" s="125" t="str">
        <f t="shared" ref="I690" si="4586">IF(AF690="","",AF690)</f>
        <v/>
      </c>
      <c r="J690" s="125" t="str">
        <f t="shared" ref="J690" si="4587">IF(AG690="","",AG690)</f>
        <v/>
      </c>
      <c r="K690" s="125" t="str">
        <f t="shared" ref="K690" si="4588">IF(AH690="","",AH690)</f>
        <v/>
      </c>
      <c r="L690" s="125" t="str">
        <f t="shared" ref="L690" si="4589">IF(AI690="","",AI690)</f>
        <v/>
      </c>
      <c r="M690" s="125"/>
      <c r="N690" s="125" t="str">
        <f t="shared" ref="N690" si="4590">IF(AK690="","",AK690)</f>
        <v/>
      </c>
      <c r="O690" s="125" t="str">
        <f t="shared" ref="O690" si="4591">IF(AL690="","",AL690)</f>
        <v/>
      </c>
      <c r="P690" s="125" t="str">
        <f t="shared" ref="P690" si="4592">IF(AM690="","",AM690)</f>
        <v/>
      </c>
      <c r="Q690" s="125"/>
      <c r="R690" s="125" t="str">
        <f t="shared" si="4167"/>
        <v/>
      </c>
      <c r="S690" s="125"/>
      <c r="T690" s="211"/>
      <c r="AA690" s="177" t="s">
        <v>748</v>
      </c>
      <c r="AD690" s="125" t="s">
        <v>683</v>
      </c>
      <c r="AE690" s="125" t="s">
        <v>683</v>
      </c>
      <c r="AF690" s="125" t="s">
        <v>683</v>
      </c>
      <c r="AG690" s="125" t="s">
        <v>683</v>
      </c>
      <c r="AH690" s="125" t="s">
        <v>683</v>
      </c>
      <c r="AI690" s="125" t="s">
        <v>683</v>
      </c>
      <c r="AJ690" s="125"/>
      <c r="AK690" s="125" t="s">
        <v>683</v>
      </c>
      <c r="AL690" s="125" t="s">
        <v>683</v>
      </c>
      <c r="AM690" s="125" t="s">
        <v>683</v>
      </c>
      <c r="AN690" s="125"/>
      <c r="AO690" s="125" t="s">
        <v>683</v>
      </c>
    </row>
    <row r="691" spans="1:41" ht="15.75" hidden="1" outlineLevel="2">
      <c r="A691" s="155">
        <v>606780</v>
      </c>
      <c r="B691" s="156">
        <f t="shared" si="4134"/>
        <v>630501850</v>
      </c>
      <c r="C691" s="173">
        <v>501850</v>
      </c>
      <c r="D691" s="140"/>
      <c r="E691" s="55" t="s">
        <v>110</v>
      </c>
      <c r="F691" s="78" t="s">
        <v>613</v>
      </c>
      <c r="G691" s="107" t="s">
        <v>587</v>
      </c>
      <c r="H691" s="50">
        <f>IFERROR(IF(G690,H690/G690*100,0),0)</f>
        <v>0</v>
      </c>
      <c r="I691" s="50">
        <f t="shared" ref="I691" si="4593">IFERROR(IF(H690,I690/H690*100,0),0)</f>
        <v>0</v>
      </c>
      <c r="J691" s="50">
        <f t="shared" ref="J691" si="4594">IFERROR(IF(I690,J690/I690*100,0),0)</f>
        <v>0</v>
      </c>
      <c r="K691" s="50">
        <f t="shared" ref="K691" si="4595">IFERROR(IF(J690,K690/J690*100,0),0)</f>
        <v>0</v>
      </c>
      <c r="L691" s="50">
        <f t="shared" ref="L691" si="4596">IFERROR(IF(K690,L690/K690*100,0),0)</f>
        <v>0</v>
      </c>
      <c r="M691" s="50">
        <f t="shared" ref="M691" si="4597">IFERROR(IF(L690,M690/L690*100,0),0)</f>
        <v>0</v>
      </c>
      <c r="N691" s="107" t="s">
        <v>587</v>
      </c>
      <c r="O691" s="50">
        <f>IFERROR(IF(N690,O690/N690*100,0),0)</f>
        <v>0</v>
      </c>
      <c r="P691" s="50">
        <f t="shared" ref="P691" si="4598">IFERROR(IF(O690,P690/O690*100,0),0)</f>
        <v>0</v>
      </c>
      <c r="Q691" s="50">
        <f t="shared" ref="Q691:S691" si="4599">IFERROR(IF(P690,Q690/P690*100,0),0)</f>
        <v>0</v>
      </c>
      <c r="R691" s="192" t="str">
        <f t="shared" si="4167"/>
        <v/>
      </c>
      <c r="S691" s="50">
        <f t="shared" si="4599"/>
        <v>0</v>
      </c>
      <c r="T691" s="215"/>
      <c r="AA691" s="177" t="s">
        <v>110</v>
      </c>
      <c r="AD691" s="107" t="s">
        <v>683</v>
      </c>
      <c r="AE691" s="50" t="s">
        <v>683</v>
      </c>
      <c r="AF691" s="50" t="s">
        <v>683</v>
      </c>
      <c r="AG691" s="50" t="s">
        <v>683</v>
      </c>
      <c r="AH691" s="50" t="s">
        <v>683</v>
      </c>
      <c r="AI691" s="50" t="s">
        <v>683</v>
      </c>
      <c r="AJ691" s="50"/>
      <c r="AK691" s="107" t="s">
        <v>683</v>
      </c>
      <c r="AL691" s="50" t="s">
        <v>683</v>
      </c>
      <c r="AM691" s="50" t="s">
        <v>683</v>
      </c>
      <c r="AN691" s="50"/>
      <c r="AO691" s="192" t="s">
        <v>683</v>
      </c>
    </row>
    <row r="692" spans="1:41" ht="15" hidden="1" customHeight="1" outlineLevel="2">
      <c r="A692" s="155">
        <v>606790</v>
      </c>
      <c r="B692" s="156">
        <f t="shared" si="4134"/>
        <v>630501860</v>
      </c>
      <c r="C692" s="173">
        <v>501860</v>
      </c>
      <c r="D692" s="140"/>
      <c r="E692" s="109" t="str">
        <f>E370</f>
        <v>Бюджетообразующее предприятие 93</v>
      </c>
      <c r="F692" s="24" t="s">
        <v>105</v>
      </c>
      <c r="G692" s="125" t="str">
        <f t="shared" ref="G692" si="4600">IF(AD692="","",AD692)</f>
        <v/>
      </c>
      <c r="H692" s="125" t="str">
        <f t="shared" ref="H692" si="4601">IF(AE692="","",AE692)</f>
        <v/>
      </c>
      <c r="I692" s="125" t="str">
        <f t="shared" ref="I692" si="4602">IF(AF692="","",AF692)</f>
        <v/>
      </c>
      <c r="J692" s="125" t="str">
        <f t="shared" ref="J692" si="4603">IF(AG692="","",AG692)</f>
        <v/>
      </c>
      <c r="K692" s="125" t="str">
        <f t="shared" ref="K692" si="4604">IF(AH692="","",AH692)</f>
        <v/>
      </c>
      <c r="L692" s="125" t="str">
        <f t="shared" ref="L692" si="4605">IF(AI692="","",AI692)</f>
        <v/>
      </c>
      <c r="M692" s="125"/>
      <c r="N692" s="125" t="str">
        <f t="shared" ref="N692" si="4606">IF(AK692="","",AK692)</f>
        <v/>
      </c>
      <c r="O692" s="125" t="str">
        <f t="shared" ref="O692" si="4607">IF(AL692="","",AL692)</f>
        <v/>
      </c>
      <c r="P692" s="125" t="str">
        <f t="shared" ref="P692" si="4608">IF(AM692="","",AM692)</f>
        <v/>
      </c>
      <c r="Q692" s="125"/>
      <c r="R692" s="125" t="str">
        <f t="shared" si="4167"/>
        <v/>
      </c>
      <c r="S692" s="125"/>
      <c r="T692" s="211"/>
      <c r="AA692" s="177" t="s">
        <v>749</v>
      </c>
      <c r="AD692" s="125" t="s">
        <v>683</v>
      </c>
      <c r="AE692" s="125" t="s">
        <v>683</v>
      </c>
      <c r="AF692" s="125" t="s">
        <v>683</v>
      </c>
      <c r="AG692" s="125" t="s">
        <v>683</v>
      </c>
      <c r="AH692" s="125" t="s">
        <v>683</v>
      </c>
      <c r="AI692" s="125" t="s">
        <v>683</v>
      </c>
      <c r="AJ692" s="125"/>
      <c r="AK692" s="125" t="s">
        <v>683</v>
      </c>
      <c r="AL692" s="125" t="s">
        <v>683</v>
      </c>
      <c r="AM692" s="125" t="s">
        <v>683</v>
      </c>
      <c r="AN692" s="125"/>
      <c r="AO692" s="125" t="s">
        <v>683</v>
      </c>
    </row>
    <row r="693" spans="1:41" ht="15.75" hidden="1" outlineLevel="2">
      <c r="A693" s="155">
        <v>606800</v>
      </c>
      <c r="B693" s="156">
        <f t="shared" si="4134"/>
        <v>630501870</v>
      </c>
      <c r="C693" s="173">
        <v>501870</v>
      </c>
      <c r="D693" s="140"/>
      <c r="E693" s="55" t="s">
        <v>110</v>
      </c>
      <c r="F693" s="78" t="s">
        <v>613</v>
      </c>
      <c r="G693" s="107" t="s">
        <v>587</v>
      </c>
      <c r="H693" s="50">
        <f>IFERROR(IF(G692,H692/G692*100,0),0)</f>
        <v>0</v>
      </c>
      <c r="I693" s="50">
        <f t="shared" ref="I693" si="4609">IFERROR(IF(H692,I692/H692*100,0),0)</f>
        <v>0</v>
      </c>
      <c r="J693" s="50">
        <f t="shared" ref="J693" si="4610">IFERROR(IF(I692,J692/I692*100,0),0)</f>
        <v>0</v>
      </c>
      <c r="K693" s="50">
        <f t="shared" ref="K693" si="4611">IFERROR(IF(J692,K692/J692*100,0),0)</f>
        <v>0</v>
      </c>
      <c r="L693" s="50">
        <f t="shared" ref="L693" si="4612">IFERROR(IF(K692,L692/K692*100,0),0)</f>
        <v>0</v>
      </c>
      <c r="M693" s="50">
        <f t="shared" ref="M693" si="4613">IFERROR(IF(L692,M692/L692*100,0),0)</f>
        <v>0</v>
      </c>
      <c r="N693" s="107" t="s">
        <v>587</v>
      </c>
      <c r="O693" s="50">
        <f>IFERROR(IF(N692,O692/N692*100,0),0)</f>
        <v>0</v>
      </c>
      <c r="P693" s="50">
        <f t="shared" ref="P693" si="4614">IFERROR(IF(O692,P692/O692*100,0),0)</f>
        <v>0</v>
      </c>
      <c r="Q693" s="50">
        <f t="shared" ref="Q693:S693" si="4615">IFERROR(IF(P692,Q692/P692*100,0),0)</f>
        <v>0</v>
      </c>
      <c r="R693" s="192" t="str">
        <f t="shared" si="4167"/>
        <v/>
      </c>
      <c r="S693" s="50">
        <f t="shared" si="4615"/>
        <v>0</v>
      </c>
      <c r="T693" s="215"/>
      <c r="AA693" s="177" t="s">
        <v>110</v>
      </c>
      <c r="AD693" s="107" t="s">
        <v>683</v>
      </c>
      <c r="AE693" s="50" t="s">
        <v>683</v>
      </c>
      <c r="AF693" s="50" t="s">
        <v>683</v>
      </c>
      <c r="AG693" s="50" t="s">
        <v>683</v>
      </c>
      <c r="AH693" s="50" t="s">
        <v>683</v>
      </c>
      <c r="AI693" s="50" t="s">
        <v>683</v>
      </c>
      <c r="AJ693" s="50"/>
      <c r="AK693" s="107" t="s">
        <v>683</v>
      </c>
      <c r="AL693" s="50" t="s">
        <v>683</v>
      </c>
      <c r="AM693" s="50" t="s">
        <v>683</v>
      </c>
      <c r="AN693" s="50"/>
      <c r="AO693" s="192" t="s">
        <v>683</v>
      </c>
    </row>
    <row r="694" spans="1:41" ht="15" hidden="1" customHeight="1" outlineLevel="2">
      <c r="A694" s="155">
        <v>606810</v>
      </c>
      <c r="B694" s="156">
        <f t="shared" si="4134"/>
        <v>630501880</v>
      </c>
      <c r="C694" s="173">
        <v>501880</v>
      </c>
      <c r="D694" s="140"/>
      <c r="E694" s="109" t="str">
        <f>E372</f>
        <v>Бюджетообразующее предприятие 94</v>
      </c>
      <c r="F694" s="24" t="s">
        <v>105</v>
      </c>
      <c r="G694" s="125" t="str">
        <f t="shared" ref="G694" si="4616">IF(AD694="","",AD694)</f>
        <v/>
      </c>
      <c r="H694" s="125" t="str">
        <f t="shared" ref="H694" si="4617">IF(AE694="","",AE694)</f>
        <v/>
      </c>
      <c r="I694" s="125" t="str">
        <f t="shared" ref="I694" si="4618">IF(AF694="","",AF694)</f>
        <v/>
      </c>
      <c r="J694" s="125" t="str">
        <f t="shared" ref="J694" si="4619">IF(AG694="","",AG694)</f>
        <v/>
      </c>
      <c r="K694" s="125" t="str">
        <f t="shared" ref="K694" si="4620">IF(AH694="","",AH694)</f>
        <v/>
      </c>
      <c r="L694" s="125" t="str">
        <f t="shared" ref="L694" si="4621">IF(AI694="","",AI694)</f>
        <v/>
      </c>
      <c r="M694" s="125"/>
      <c r="N694" s="125" t="str">
        <f t="shared" ref="N694" si="4622">IF(AK694="","",AK694)</f>
        <v/>
      </c>
      <c r="O694" s="125" t="str">
        <f t="shared" ref="O694" si="4623">IF(AL694="","",AL694)</f>
        <v/>
      </c>
      <c r="P694" s="125" t="str">
        <f t="shared" ref="P694" si="4624">IF(AM694="","",AM694)</f>
        <v/>
      </c>
      <c r="Q694" s="125"/>
      <c r="R694" s="125" t="str">
        <f t="shared" si="4167"/>
        <v/>
      </c>
      <c r="S694" s="125"/>
      <c r="T694" s="211"/>
      <c r="AA694" s="177" t="s">
        <v>750</v>
      </c>
      <c r="AD694" s="125" t="s">
        <v>683</v>
      </c>
      <c r="AE694" s="125" t="s">
        <v>683</v>
      </c>
      <c r="AF694" s="125" t="s">
        <v>683</v>
      </c>
      <c r="AG694" s="125" t="s">
        <v>683</v>
      </c>
      <c r="AH694" s="125" t="s">
        <v>683</v>
      </c>
      <c r="AI694" s="125" t="s">
        <v>683</v>
      </c>
      <c r="AJ694" s="125"/>
      <c r="AK694" s="125" t="s">
        <v>683</v>
      </c>
      <c r="AL694" s="125" t="s">
        <v>683</v>
      </c>
      <c r="AM694" s="125" t="s">
        <v>683</v>
      </c>
      <c r="AN694" s="125"/>
      <c r="AO694" s="125" t="s">
        <v>683</v>
      </c>
    </row>
    <row r="695" spans="1:41" ht="15.75" hidden="1" outlineLevel="2">
      <c r="A695" s="155">
        <v>606820</v>
      </c>
      <c r="B695" s="156">
        <f t="shared" si="4134"/>
        <v>630501890</v>
      </c>
      <c r="C695" s="173">
        <v>501890</v>
      </c>
      <c r="D695" s="140"/>
      <c r="E695" s="55" t="s">
        <v>110</v>
      </c>
      <c r="F695" s="78" t="s">
        <v>613</v>
      </c>
      <c r="G695" s="107" t="s">
        <v>587</v>
      </c>
      <c r="H695" s="50">
        <f>IFERROR(IF(G694,H694/G694*100,0),0)</f>
        <v>0</v>
      </c>
      <c r="I695" s="50">
        <f t="shared" ref="I695" si="4625">IFERROR(IF(H694,I694/H694*100,0),0)</f>
        <v>0</v>
      </c>
      <c r="J695" s="50">
        <f t="shared" ref="J695" si="4626">IFERROR(IF(I694,J694/I694*100,0),0)</f>
        <v>0</v>
      </c>
      <c r="K695" s="50">
        <f t="shared" ref="K695" si="4627">IFERROR(IF(J694,K694/J694*100,0),0)</f>
        <v>0</v>
      </c>
      <c r="L695" s="50">
        <f t="shared" ref="L695" si="4628">IFERROR(IF(K694,L694/K694*100,0),0)</f>
        <v>0</v>
      </c>
      <c r="M695" s="50">
        <f t="shared" ref="M695" si="4629">IFERROR(IF(L694,M694/L694*100,0),0)</f>
        <v>0</v>
      </c>
      <c r="N695" s="107" t="s">
        <v>587</v>
      </c>
      <c r="O695" s="50">
        <f>IFERROR(IF(N694,O694/N694*100,0),0)</f>
        <v>0</v>
      </c>
      <c r="P695" s="50">
        <f t="shared" ref="P695" si="4630">IFERROR(IF(O694,P694/O694*100,0),0)</f>
        <v>0</v>
      </c>
      <c r="Q695" s="50">
        <f t="shared" ref="Q695:S695" si="4631">IFERROR(IF(P694,Q694/P694*100,0),0)</f>
        <v>0</v>
      </c>
      <c r="R695" s="192" t="str">
        <f t="shared" si="4167"/>
        <v/>
      </c>
      <c r="S695" s="50">
        <f t="shared" si="4631"/>
        <v>0</v>
      </c>
      <c r="T695" s="215"/>
      <c r="AA695" s="177" t="s">
        <v>110</v>
      </c>
      <c r="AD695" s="107" t="s">
        <v>683</v>
      </c>
      <c r="AE695" s="50" t="s">
        <v>683</v>
      </c>
      <c r="AF695" s="50" t="s">
        <v>683</v>
      </c>
      <c r="AG695" s="50" t="s">
        <v>683</v>
      </c>
      <c r="AH695" s="50" t="s">
        <v>683</v>
      </c>
      <c r="AI695" s="50" t="s">
        <v>683</v>
      </c>
      <c r="AJ695" s="50"/>
      <c r="AK695" s="107" t="s">
        <v>683</v>
      </c>
      <c r="AL695" s="50" t="s">
        <v>683</v>
      </c>
      <c r="AM695" s="50" t="s">
        <v>683</v>
      </c>
      <c r="AN695" s="50"/>
      <c r="AO695" s="192" t="s">
        <v>683</v>
      </c>
    </row>
    <row r="696" spans="1:41" ht="15" hidden="1" customHeight="1" outlineLevel="2">
      <c r="A696" s="155">
        <v>606830</v>
      </c>
      <c r="B696" s="156">
        <f t="shared" si="4134"/>
        <v>630501900</v>
      </c>
      <c r="C696" s="173">
        <v>501900</v>
      </c>
      <c r="D696" s="140"/>
      <c r="E696" s="109" t="str">
        <f>E374</f>
        <v>Бюджетообразующее предприятие 95</v>
      </c>
      <c r="F696" s="24" t="s">
        <v>105</v>
      </c>
      <c r="G696" s="125" t="str">
        <f t="shared" ref="G696" si="4632">IF(AD696="","",AD696)</f>
        <v/>
      </c>
      <c r="H696" s="125" t="str">
        <f t="shared" ref="H696" si="4633">IF(AE696="","",AE696)</f>
        <v/>
      </c>
      <c r="I696" s="125" t="str">
        <f t="shared" ref="I696" si="4634">IF(AF696="","",AF696)</f>
        <v/>
      </c>
      <c r="J696" s="125" t="str">
        <f t="shared" ref="J696" si="4635">IF(AG696="","",AG696)</f>
        <v/>
      </c>
      <c r="K696" s="125" t="str">
        <f t="shared" ref="K696" si="4636">IF(AH696="","",AH696)</f>
        <v/>
      </c>
      <c r="L696" s="125" t="str">
        <f t="shared" ref="L696" si="4637">IF(AI696="","",AI696)</f>
        <v/>
      </c>
      <c r="M696" s="125"/>
      <c r="N696" s="125" t="str">
        <f t="shared" ref="N696" si="4638">IF(AK696="","",AK696)</f>
        <v/>
      </c>
      <c r="O696" s="125" t="str">
        <f t="shared" ref="O696" si="4639">IF(AL696="","",AL696)</f>
        <v/>
      </c>
      <c r="P696" s="125" t="str">
        <f t="shared" ref="P696" si="4640">IF(AM696="","",AM696)</f>
        <v/>
      </c>
      <c r="Q696" s="125"/>
      <c r="R696" s="125" t="str">
        <f t="shared" si="4167"/>
        <v/>
      </c>
      <c r="S696" s="125"/>
      <c r="T696" s="211"/>
      <c r="AA696" s="177" t="s">
        <v>751</v>
      </c>
      <c r="AD696" s="125" t="s">
        <v>683</v>
      </c>
      <c r="AE696" s="125" t="s">
        <v>683</v>
      </c>
      <c r="AF696" s="125" t="s">
        <v>683</v>
      </c>
      <c r="AG696" s="125" t="s">
        <v>683</v>
      </c>
      <c r="AH696" s="125" t="s">
        <v>683</v>
      </c>
      <c r="AI696" s="125" t="s">
        <v>683</v>
      </c>
      <c r="AJ696" s="125"/>
      <c r="AK696" s="125" t="s">
        <v>683</v>
      </c>
      <c r="AL696" s="125" t="s">
        <v>683</v>
      </c>
      <c r="AM696" s="125" t="s">
        <v>683</v>
      </c>
      <c r="AN696" s="125"/>
      <c r="AO696" s="125" t="s">
        <v>683</v>
      </c>
    </row>
    <row r="697" spans="1:41" ht="15.75" hidden="1" outlineLevel="2">
      <c r="A697" s="155">
        <v>606840</v>
      </c>
      <c r="B697" s="156">
        <f t="shared" si="4134"/>
        <v>630501910</v>
      </c>
      <c r="C697" s="173">
        <v>501910</v>
      </c>
      <c r="D697" s="140"/>
      <c r="E697" s="55" t="s">
        <v>110</v>
      </c>
      <c r="F697" s="78" t="s">
        <v>613</v>
      </c>
      <c r="G697" s="107" t="s">
        <v>587</v>
      </c>
      <c r="H697" s="50">
        <f>IFERROR(IF(G696,H696/G696*100,0),0)</f>
        <v>0</v>
      </c>
      <c r="I697" s="50">
        <f t="shared" ref="I697" si="4641">IFERROR(IF(H696,I696/H696*100,0),0)</f>
        <v>0</v>
      </c>
      <c r="J697" s="50">
        <f t="shared" ref="J697" si="4642">IFERROR(IF(I696,J696/I696*100,0),0)</f>
        <v>0</v>
      </c>
      <c r="K697" s="50">
        <f t="shared" ref="K697" si="4643">IFERROR(IF(J696,K696/J696*100,0),0)</f>
        <v>0</v>
      </c>
      <c r="L697" s="50">
        <f t="shared" ref="L697" si="4644">IFERROR(IF(K696,L696/K696*100,0),0)</f>
        <v>0</v>
      </c>
      <c r="M697" s="50">
        <f t="shared" ref="M697" si="4645">IFERROR(IF(L696,M696/L696*100,0),0)</f>
        <v>0</v>
      </c>
      <c r="N697" s="107" t="s">
        <v>587</v>
      </c>
      <c r="O697" s="50">
        <f>IFERROR(IF(N696,O696/N696*100,0),0)</f>
        <v>0</v>
      </c>
      <c r="P697" s="50">
        <f t="shared" ref="P697" si="4646">IFERROR(IF(O696,P696/O696*100,0),0)</f>
        <v>0</v>
      </c>
      <c r="Q697" s="50">
        <f t="shared" ref="Q697:S697" si="4647">IFERROR(IF(P696,Q696/P696*100,0),0)</f>
        <v>0</v>
      </c>
      <c r="R697" s="192" t="str">
        <f t="shared" si="4167"/>
        <v/>
      </c>
      <c r="S697" s="50">
        <f t="shared" si="4647"/>
        <v>0</v>
      </c>
      <c r="T697" s="215"/>
      <c r="AA697" s="177" t="s">
        <v>110</v>
      </c>
      <c r="AD697" s="107" t="s">
        <v>683</v>
      </c>
      <c r="AE697" s="50" t="s">
        <v>683</v>
      </c>
      <c r="AF697" s="50" t="s">
        <v>683</v>
      </c>
      <c r="AG697" s="50" t="s">
        <v>683</v>
      </c>
      <c r="AH697" s="50" t="s">
        <v>683</v>
      </c>
      <c r="AI697" s="50" t="s">
        <v>683</v>
      </c>
      <c r="AJ697" s="50"/>
      <c r="AK697" s="107" t="s">
        <v>683</v>
      </c>
      <c r="AL697" s="50" t="s">
        <v>683</v>
      </c>
      <c r="AM697" s="50" t="s">
        <v>683</v>
      </c>
      <c r="AN697" s="50"/>
      <c r="AO697" s="192" t="s">
        <v>683</v>
      </c>
    </row>
    <row r="698" spans="1:41" ht="15.75" hidden="1" outlineLevel="2">
      <c r="A698" s="155">
        <v>606850</v>
      </c>
      <c r="B698" s="156">
        <f t="shared" ref="B698:B761" si="4648">VALUE(CONCATENATE($A$2,$C$4,C698))</f>
        <v>630501920</v>
      </c>
      <c r="C698" s="173">
        <v>501920</v>
      </c>
      <c r="D698" s="140"/>
      <c r="E698" s="109" t="str">
        <f>E376</f>
        <v>Бюджетообразующее предприятие 96</v>
      </c>
      <c r="F698" s="24" t="s">
        <v>105</v>
      </c>
      <c r="G698" s="125" t="str">
        <f t="shared" ref="G698" si="4649">IF(AD698="","",AD698)</f>
        <v/>
      </c>
      <c r="H698" s="125" t="str">
        <f t="shared" ref="H698" si="4650">IF(AE698="","",AE698)</f>
        <v/>
      </c>
      <c r="I698" s="125" t="str">
        <f t="shared" ref="I698" si="4651">IF(AF698="","",AF698)</f>
        <v/>
      </c>
      <c r="J698" s="125" t="str">
        <f t="shared" ref="J698" si="4652">IF(AG698="","",AG698)</f>
        <v/>
      </c>
      <c r="K698" s="125" t="str">
        <f t="shared" ref="K698" si="4653">IF(AH698="","",AH698)</f>
        <v/>
      </c>
      <c r="L698" s="125" t="str">
        <f t="shared" ref="L698" si="4654">IF(AI698="","",AI698)</f>
        <v/>
      </c>
      <c r="M698" s="125"/>
      <c r="N698" s="125" t="str">
        <f t="shared" ref="N698" si="4655">IF(AK698="","",AK698)</f>
        <v/>
      </c>
      <c r="O698" s="125" t="str">
        <f t="shared" ref="O698" si="4656">IF(AL698="","",AL698)</f>
        <v/>
      </c>
      <c r="P698" s="125" t="str">
        <f t="shared" ref="P698" si="4657">IF(AM698="","",AM698)</f>
        <v/>
      </c>
      <c r="Q698" s="125"/>
      <c r="R698" s="125" t="str">
        <f t="shared" si="4167"/>
        <v/>
      </c>
      <c r="S698" s="125"/>
      <c r="T698" s="211"/>
      <c r="AA698" s="177" t="s">
        <v>752</v>
      </c>
      <c r="AD698" s="125" t="s">
        <v>683</v>
      </c>
      <c r="AE698" s="125" t="s">
        <v>683</v>
      </c>
      <c r="AF698" s="125" t="s">
        <v>683</v>
      </c>
      <c r="AG698" s="125" t="s">
        <v>683</v>
      </c>
      <c r="AH698" s="125" t="s">
        <v>683</v>
      </c>
      <c r="AI698" s="125" t="s">
        <v>683</v>
      </c>
      <c r="AJ698" s="125"/>
      <c r="AK698" s="125" t="s">
        <v>683</v>
      </c>
      <c r="AL698" s="125" t="s">
        <v>683</v>
      </c>
      <c r="AM698" s="125" t="s">
        <v>683</v>
      </c>
      <c r="AN698" s="125"/>
      <c r="AO698" s="125" t="s">
        <v>683</v>
      </c>
    </row>
    <row r="699" spans="1:41" ht="15.75" hidden="1" outlineLevel="2">
      <c r="A699" s="155">
        <v>606860</v>
      </c>
      <c r="B699" s="156">
        <f t="shared" si="4648"/>
        <v>630501930</v>
      </c>
      <c r="C699" s="173">
        <v>501930</v>
      </c>
      <c r="D699" s="140"/>
      <c r="E699" s="55" t="s">
        <v>110</v>
      </c>
      <c r="F699" s="78" t="s">
        <v>613</v>
      </c>
      <c r="G699" s="107" t="s">
        <v>587</v>
      </c>
      <c r="H699" s="50">
        <f>IFERROR(IF(G698,H698/G698*100,0),0)</f>
        <v>0</v>
      </c>
      <c r="I699" s="50">
        <f t="shared" ref="I699" si="4658">IFERROR(IF(H698,I698/H698*100,0),0)</f>
        <v>0</v>
      </c>
      <c r="J699" s="50">
        <f t="shared" ref="J699" si="4659">IFERROR(IF(I698,J698/I698*100,0),0)</f>
        <v>0</v>
      </c>
      <c r="K699" s="50">
        <f t="shared" ref="K699" si="4660">IFERROR(IF(J698,K698/J698*100,0),0)</f>
        <v>0</v>
      </c>
      <c r="L699" s="50">
        <f t="shared" ref="L699" si="4661">IFERROR(IF(K698,L698/K698*100,0),0)</f>
        <v>0</v>
      </c>
      <c r="M699" s="50">
        <f t="shared" ref="M699" si="4662">IFERROR(IF(L698,M698/L698*100,0),0)</f>
        <v>0</v>
      </c>
      <c r="N699" s="107" t="s">
        <v>587</v>
      </c>
      <c r="O699" s="50">
        <f>IFERROR(IF(N698,O698/N698*100,0),0)</f>
        <v>0</v>
      </c>
      <c r="P699" s="50">
        <f t="shared" ref="P699" si="4663">IFERROR(IF(O698,P698/O698*100,0),0)</f>
        <v>0</v>
      </c>
      <c r="Q699" s="50">
        <f t="shared" ref="Q699:S699" si="4664">IFERROR(IF(P698,Q698/P698*100,0),0)</f>
        <v>0</v>
      </c>
      <c r="R699" s="192" t="str">
        <f t="shared" si="4167"/>
        <v/>
      </c>
      <c r="S699" s="50">
        <f t="shared" si="4664"/>
        <v>0</v>
      </c>
      <c r="T699" s="215"/>
      <c r="AA699" s="177" t="s">
        <v>110</v>
      </c>
      <c r="AD699" s="107" t="s">
        <v>683</v>
      </c>
      <c r="AE699" s="50" t="s">
        <v>683</v>
      </c>
      <c r="AF699" s="50" t="s">
        <v>683</v>
      </c>
      <c r="AG699" s="50" t="s">
        <v>683</v>
      </c>
      <c r="AH699" s="50" t="s">
        <v>683</v>
      </c>
      <c r="AI699" s="50" t="s">
        <v>683</v>
      </c>
      <c r="AJ699" s="50"/>
      <c r="AK699" s="107" t="s">
        <v>683</v>
      </c>
      <c r="AL699" s="50" t="s">
        <v>683</v>
      </c>
      <c r="AM699" s="50" t="s">
        <v>683</v>
      </c>
      <c r="AN699" s="50"/>
      <c r="AO699" s="192" t="s">
        <v>683</v>
      </c>
    </row>
    <row r="700" spans="1:41" ht="15" hidden="1" customHeight="1" outlineLevel="2">
      <c r="A700" s="155">
        <v>606870</v>
      </c>
      <c r="B700" s="156">
        <f t="shared" si="4648"/>
        <v>630501940</v>
      </c>
      <c r="C700" s="173">
        <v>501940</v>
      </c>
      <c r="D700" s="140"/>
      <c r="E700" s="109" t="str">
        <f>E378</f>
        <v>Бюджетообразующее предприятие 97</v>
      </c>
      <c r="F700" s="24" t="s">
        <v>105</v>
      </c>
      <c r="G700" s="125" t="str">
        <f t="shared" ref="G700" si="4665">IF(AD700="","",AD700)</f>
        <v/>
      </c>
      <c r="H700" s="125" t="str">
        <f t="shared" ref="H700" si="4666">IF(AE700="","",AE700)</f>
        <v/>
      </c>
      <c r="I700" s="125" t="str">
        <f t="shared" ref="I700" si="4667">IF(AF700="","",AF700)</f>
        <v/>
      </c>
      <c r="J700" s="125" t="str">
        <f t="shared" ref="J700" si="4668">IF(AG700="","",AG700)</f>
        <v/>
      </c>
      <c r="K700" s="125" t="str">
        <f t="shared" ref="K700" si="4669">IF(AH700="","",AH700)</f>
        <v/>
      </c>
      <c r="L700" s="125" t="str">
        <f t="shared" ref="L700" si="4670">IF(AI700="","",AI700)</f>
        <v/>
      </c>
      <c r="M700" s="125"/>
      <c r="N700" s="125" t="str">
        <f t="shared" ref="N700" si="4671">IF(AK700="","",AK700)</f>
        <v/>
      </c>
      <c r="O700" s="125" t="str">
        <f t="shared" ref="O700" si="4672">IF(AL700="","",AL700)</f>
        <v/>
      </c>
      <c r="P700" s="125" t="str">
        <f t="shared" ref="P700" si="4673">IF(AM700="","",AM700)</f>
        <v/>
      </c>
      <c r="Q700" s="125"/>
      <c r="R700" s="125" t="str">
        <f t="shared" si="4167"/>
        <v/>
      </c>
      <c r="S700" s="125"/>
      <c r="T700" s="211"/>
      <c r="AA700" s="177" t="s">
        <v>753</v>
      </c>
      <c r="AD700" s="125" t="s">
        <v>683</v>
      </c>
      <c r="AE700" s="125" t="s">
        <v>683</v>
      </c>
      <c r="AF700" s="125" t="s">
        <v>683</v>
      </c>
      <c r="AG700" s="125" t="s">
        <v>683</v>
      </c>
      <c r="AH700" s="125" t="s">
        <v>683</v>
      </c>
      <c r="AI700" s="125" t="s">
        <v>683</v>
      </c>
      <c r="AJ700" s="125"/>
      <c r="AK700" s="125" t="s">
        <v>683</v>
      </c>
      <c r="AL700" s="125" t="s">
        <v>683</v>
      </c>
      <c r="AM700" s="125" t="s">
        <v>683</v>
      </c>
      <c r="AN700" s="125"/>
      <c r="AO700" s="125" t="s">
        <v>683</v>
      </c>
    </row>
    <row r="701" spans="1:41" ht="15.75" hidden="1" outlineLevel="2">
      <c r="A701" s="155">
        <v>606880</v>
      </c>
      <c r="B701" s="156">
        <f t="shared" si="4648"/>
        <v>630501950</v>
      </c>
      <c r="C701" s="173">
        <v>501950</v>
      </c>
      <c r="D701" s="140"/>
      <c r="E701" s="55" t="s">
        <v>110</v>
      </c>
      <c r="F701" s="78" t="s">
        <v>613</v>
      </c>
      <c r="G701" s="107" t="s">
        <v>587</v>
      </c>
      <c r="H701" s="50">
        <f>IFERROR(IF(G700,H700/G700*100,0),0)</f>
        <v>0</v>
      </c>
      <c r="I701" s="50">
        <f t="shared" ref="I701" si="4674">IFERROR(IF(H700,I700/H700*100,0),0)</f>
        <v>0</v>
      </c>
      <c r="J701" s="50">
        <f t="shared" ref="J701" si="4675">IFERROR(IF(I700,J700/I700*100,0),0)</f>
        <v>0</v>
      </c>
      <c r="K701" s="50">
        <f t="shared" ref="K701" si="4676">IFERROR(IF(J700,K700/J700*100,0),0)</f>
        <v>0</v>
      </c>
      <c r="L701" s="50">
        <f t="shared" ref="L701" si="4677">IFERROR(IF(K700,L700/K700*100,0),0)</f>
        <v>0</v>
      </c>
      <c r="M701" s="50">
        <f t="shared" ref="M701" si="4678">IFERROR(IF(L700,M700/L700*100,0),0)</f>
        <v>0</v>
      </c>
      <c r="N701" s="107" t="s">
        <v>587</v>
      </c>
      <c r="O701" s="50">
        <f>IFERROR(IF(N700,O700/N700*100,0),0)</f>
        <v>0</v>
      </c>
      <c r="P701" s="50">
        <f t="shared" ref="P701" si="4679">IFERROR(IF(O700,P700/O700*100,0),0)</f>
        <v>0</v>
      </c>
      <c r="Q701" s="50">
        <f t="shared" ref="Q701:S701" si="4680">IFERROR(IF(P700,Q700/P700*100,0),0)</f>
        <v>0</v>
      </c>
      <c r="R701" s="192" t="str">
        <f t="shared" ref="R701:R764" si="4681">IF(AO701="","",AO701)</f>
        <v/>
      </c>
      <c r="S701" s="50">
        <f t="shared" si="4680"/>
        <v>0</v>
      </c>
      <c r="T701" s="215"/>
      <c r="AA701" s="177" t="s">
        <v>110</v>
      </c>
      <c r="AD701" s="107" t="s">
        <v>683</v>
      </c>
      <c r="AE701" s="50" t="s">
        <v>683</v>
      </c>
      <c r="AF701" s="50" t="s">
        <v>683</v>
      </c>
      <c r="AG701" s="50" t="s">
        <v>683</v>
      </c>
      <c r="AH701" s="50" t="s">
        <v>683</v>
      </c>
      <c r="AI701" s="50" t="s">
        <v>683</v>
      </c>
      <c r="AJ701" s="50"/>
      <c r="AK701" s="107" t="s">
        <v>683</v>
      </c>
      <c r="AL701" s="50" t="s">
        <v>683</v>
      </c>
      <c r="AM701" s="50" t="s">
        <v>683</v>
      </c>
      <c r="AN701" s="50"/>
      <c r="AO701" s="192" t="s">
        <v>683</v>
      </c>
    </row>
    <row r="702" spans="1:41" ht="15.75" hidden="1" outlineLevel="2">
      <c r="A702" s="155">
        <v>606890</v>
      </c>
      <c r="B702" s="156">
        <f t="shared" si="4648"/>
        <v>630501960</v>
      </c>
      <c r="C702" s="173">
        <v>501960</v>
      </c>
      <c r="D702" s="140"/>
      <c r="E702" s="109" t="str">
        <f>E380</f>
        <v>Бюджетообразующее предприятие 98</v>
      </c>
      <c r="F702" s="24" t="s">
        <v>105</v>
      </c>
      <c r="G702" s="125" t="str">
        <f t="shared" ref="G702" si="4682">IF(AD702="","",AD702)</f>
        <v/>
      </c>
      <c r="H702" s="125" t="str">
        <f t="shared" ref="H702" si="4683">IF(AE702="","",AE702)</f>
        <v/>
      </c>
      <c r="I702" s="125" t="str">
        <f t="shared" ref="I702" si="4684">IF(AF702="","",AF702)</f>
        <v/>
      </c>
      <c r="J702" s="125" t="str">
        <f t="shared" ref="J702" si="4685">IF(AG702="","",AG702)</f>
        <v/>
      </c>
      <c r="K702" s="125" t="str">
        <f t="shared" ref="K702" si="4686">IF(AH702="","",AH702)</f>
        <v/>
      </c>
      <c r="L702" s="125" t="str">
        <f t="shared" ref="L702" si="4687">IF(AI702="","",AI702)</f>
        <v/>
      </c>
      <c r="M702" s="125"/>
      <c r="N702" s="125" t="str">
        <f t="shared" ref="N702" si="4688">IF(AK702="","",AK702)</f>
        <v/>
      </c>
      <c r="O702" s="125" t="str">
        <f t="shared" ref="O702" si="4689">IF(AL702="","",AL702)</f>
        <v/>
      </c>
      <c r="P702" s="125" t="str">
        <f t="shared" ref="P702" si="4690">IF(AM702="","",AM702)</f>
        <v/>
      </c>
      <c r="Q702" s="125"/>
      <c r="R702" s="125" t="str">
        <f t="shared" si="4681"/>
        <v/>
      </c>
      <c r="S702" s="125"/>
      <c r="T702" s="211"/>
      <c r="AA702" s="177" t="s">
        <v>754</v>
      </c>
      <c r="AD702" s="125" t="s">
        <v>683</v>
      </c>
      <c r="AE702" s="125" t="s">
        <v>683</v>
      </c>
      <c r="AF702" s="125" t="s">
        <v>683</v>
      </c>
      <c r="AG702" s="125" t="s">
        <v>683</v>
      </c>
      <c r="AH702" s="125" t="s">
        <v>683</v>
      </c>
      <c r="AI702" s="125" t="s">
        <v>683</v>
      </c>
      <c r="AJ702" s="125"/>
      <c r="AK702" s="125" t="s">
        <v>683</v>
      </c>
      <c r="AL702" s="125" t="s">
        <v>683</v>
      </c>
      <c r="AM702" s="125" t="s">
        <v>683</v>
      </c>
      <c r="AN702" s="125"/>
      <c r="AO702" s="125" t="s">
        <v>683</v>
      </c>
    </row>
    <row r="703" spans="1:41" ht="15.75" hidden="1" outlineLevel="2">
      <c r="A703" s="155">
        <v>606900</v>
      </c>
      <c r="B703" s="156">
        <f t="shared" si="4648"/>
        <v>630501970</v>
      </c>
      <c r="C703" s="173">
        <v>501970</v>
      </c>
      <c r="D703" s="140"/>
      <c r="E703" s="55" t="s">
        <v>110</v>
      </c>
      <c r="F703" s="78" t="s">
        <v>613</v>
      </c>
      <c r="G703" s="107" t="s">
        <v>587</v>
      </c>
      <c r="H703" s="50">
        <f>IFERROR(IF(G702,H702/G702*100,0),0)</f>
        <v>0</v>
      </c>
      <c r="I703" s="50">
        <f t="shared" ref="I703" si="4691">IFERROR(IF(H702,I702/H702*100,0),0)</f>
        <v>0</v>
      </c>
      <c r="J703" s="50">
        <f t="shared" ref="J703" si="4692">IFERROR(IF(I702,J702/I702*100,0),0)</f>
        <v>0</v>
      </c>
      <c r="K703" s="50">
        <f t="shared" ref="K703" si="4693">IFERROR(IF(J702,K702/J702*100,0),0)</f>
        <v>0</v>
      </c>
      <c r="L703" s="50">
        <f t="shared" ref="L703" si="4694">IFERROR(IF(K702,L702/K702*100,0),0)</f>
        <v>0</v>
      </c>
      <c r="M703" s="50">
        <f t="shared" ref="M703" si="4695">IFERROR(IF(L702,M702/L702*100,0),0)</f>
        <v>0</v>
      </c>
      <c r="N703" s="107" t="s">
        <v>587</v>
      </c>
      <c r="O703" s="50">
        <f>IFERROR(IF(N702,O702/N702*100,0),0)</f>
        <v>0</v>
      </c>
      <c r="P703" s="50">
        <f t="shared" ref="P703" si="4696">IFERROR(IF(O702,P702/O702*100,0),0)</f>
        <v>0</v>
      </c>
      <c r="Q703" s="50">
        <f t="shared" ref="Q703:S703" si="4697">IFERROR(IF(P702,Q702/P702*100,0),0)</f>
        <v>0</v>
      </c>
      <c r="R703" s="192" t="str">
        <f t="shared" si="4681"/>
        <v/>
      </c>
      <c r="S703" s="50">
        <f t="shared" si="4697"/>
        <v>0</v>
      </c>
      <c r="T703" s="215"/>
      <c r="AA703" s="177" t="s">
        <v>110</v>
      </c>
      <c r="AD703" s="107" t="s">
        <v>683</v>
      </c>
      <c r="AE703" s="50" t="s">
        <v>683</v>
      </c>
      <c r="AF703" s="50" t="s">
        <v>683</v>
      </c>
      <c r="AG703" s="50" t="s">
        <v>683</v>
      </c>
      <c r="AH703" s="50" t="s">
        <v>683</v>
      </c>
      <c r="AI703" s="50" t="s">
        <v>683</v>
      </c>
      <c r="AJ703" s="50"/>
      <c r="AK703" s="107" t="s">
        <v>683</v>
      </c>
      <c r="AL703" s="50" t="s">
        <v>683</v>
      </c>
      <c r="AM703" s="50" t="s">
        <v>683</v>
      </c>
      <c r="AN703" s="50"/>
      <c r="AO703" s="192" t="s">
        <v>683</v>
      </c>
    </row>
    <row r="704" spans="1:41" ht="15.75" hidden="1" outlineLevel="2">
      <c r="A704" s="155">
        <v>606910</v>
      </c>
      <c r="B704" s="156">
        <f t="shared" si="4648"/>
        <v>630501980</v>
      </c>
      <c r="C704" s="173">
        <v>501980</v>
      </c>
      <c r="D704" s="140"/>
      <c r="E704" s="109" t="str">
        <f>E382</f>
        <v>Бюджетообразующее предприятие 99</v>
      </c>
      <c r="F704" s="24" t="s">
        <v>105</v>
      </c>
      <c r="G704" s="125" t="str">
        <f t="shared" ref="G704" si="4698">IF(AD704="","",AD704)</f>
        <v/>
      </c>
      <c r="H704" s="125" t="str">
        <f t="shared" ref="H704" si="4699">IF(AE704="","",AE704)</f>
        <v/>
      </c>
      <c r="I704" s="125" t="str">
        <f t="shared" ref="I704" si="4700">IF(AF704="","",AF704)</f>
        <v/>
      </c>
      <c r="J704" s="125" t="str">
        <f t="shared" ref="J704" si="4701">IF(AG704="","",AG704)</f>
        <v/>
      </c>
      <c r="K704" s="125" t="str">
        <f t="shared" ref="K704" si="4702">IF(AH704="","",AH704)</f>
        <v/>
      </c>
      <c r="L704" s="125" t="str">
        <f t="shared" ref="L704" si="4703">IF(AI704="","",AI704)</f>
        <v/>
      </c>
      <c r="M704" s="125"/>
      <c r="N704" s="125" t="str">
        <f t="shared" ref="N704" si="4704">IF(AK704="","",AK704)</f>
        <v/>
      </c>
      <c r="O704" s="125" t="str">
        <f t="shared" ref="O704" si="4705">IF(AL704="","",AL704)</f>
        <v/>
      </c>
      <c r="P704" s="125" t="str">
        <f t="shared" ref="P704" si="4706">IF(AM704="","",AM704)</f>
        <v/>
      </c>
      <c r="Q704" s="125"/>
      <c r="R704" s="125" t="str">
        <f t="shared" si="4681"/>
        <v/>
      </c>
      <c r="S704" s="125"/>
      <c r="T704" s="211"/>
      <c r="AA704" s="177" t="s">
        <v>755</v>
      </c>
      <c r="AD704" s="125" t="s">
        <v>683</v>
      </c>
      <c r="AE704" s="125" t="s">
        <v>683</v>
      </c>
      <c r="AF704" s="125" t="s">
        <v>683</v>
      </c>
      <c r="AG704" s="125" t="s">
        <v>683</v>
      </c>
      <c r="AH704" s="125" t="s">
        <v>683</v>
      </c>
      <c r="AI704" s="125" t="s">
        <v>683</v>
      </c>
      <c r="AJ704" s="125"/>
      <c r="AK704" s="125" t="s">
        <v>683</v>
      </c>
      <c r="AL704" s="125" t="s">
        <v>683</v>
      </c>
      <c r="AM704" s="125" t="s">
        <v>683</v>
      </c>
      <c r="AN704" s="125"/>
      <c r="AO704" s="125" t="s">
        <v>683</v>
      </c>
    </row>
    <row r="705" spans="1:41" ht="15.75" hidden="1" outlineLevel="2">
      <c r="A705" s="155">
        <v>606920</v>
      </c>
      <c r="B705" s="156">
        <f t="shared" si="4648"/>
        <v>630501990</v>
      </c>
      <c r="C705" s="173">
        <v>501990</v>
      </c>
      <c r="D705" s="140"/>
      <c r="E705" s="55" t="s">
        <v>110</v>
      </c>
      <c r="F705" s="78" t="s">
        <v>613</v>
      </c>
      <c r="G705" s="107" t="s">
        <v>587</v>
      </c>
      <c r="H705" s="50">
        <f>IFERROR(IF(G704,H704/G704*100,0),0)</f>
        <v>0</v>
      </c>
      <c r="I705" s="50">
        <f t="shared" ref="I705" si="4707">IFERROR(IF(H704,I704/H704*100,0),0)</f>
        <v>0</v>
      </c>
      <c r="J705" s="50">
        <f t="shared" ref="J705" si="4708">IFERROR(IF(I704,J704/I704*100,0),0)</f>
        <v>0</v>
      </c>
      <c r="K705" s="50">
        <f t="shared" ref="K705" si="4709">IFERROR(IF(J704,K704/J704*100,0),0)</f>
        <v>0</v>
      </c>
      <c r="L705" s="50">
        <f t="shared" ref="L705" si="4710">IFERROR(IF(K704,L704/K704*100,0),0)</f>
        <v>0</v>
      </c>
      <c r="M705" s="50">
        <f t="shared" ref="M705" si="4711">IFERROR(IF(L704,M704/L704*100,0),0)</f>
        <v>0</v>
      </c>
      <c r="N705" s="107" t="s">
        <v>587</v>
      </c>
      <c r="O705" s="50">
        <f>IFERROR(IF(N704,O704/N704*100,0),0)</f>
        <v>0</v>
      </c>
      <c r="P705" s="50">
        <f t="shared" ref="P705" si="4712">IFERROR(IF(O704,P704/O704*100,0),0)</f>
        <v>0</v>
      </c>
      <c r="Q705" s="50">
        <f t="shared" ref="Q705:S705" si="4713">IFERROR(IF(P704,Q704/P704*100,0),0)</f>
        <v>0</v>
      </c>
      <c r="R705" s="192" t="str">
        <f t="shared" si="4681"/>
        <v/>
      </c>
      <c r="S705" s="50">
        <f t="shared" si="4713"/>
        <v>0</v>
      </c>
      <c r="T705" s="215"/>
      <c r="AA705" s="177" t="s">
        <v>110</v>
      </c>
      <c r="AD705" s="107" t="s">
        <v>683</v>
      </c>
      <c r="AE705" s="50" t="s">
        <v>683</v>
      </c>
      <c r="AF705" s="50" t="s">
        <v>683</v>
      </c>
      <c r="AG705" s="50" t="s">
        <v>683</v>
      </c>
      <c r="AH705" s="50" t="s">
        <v>683</v>
      </c>
      <c r="AI705" s="50" t="s">
        <v>683</v>
      </c>
      <c r="AJ705" s="50"/>
      <c r="AK705" s="107" t="s">
        <v>683</v>
      </c>
      <c r="AL705" s="50" t="s">
        <v>683</v>
      </c>
      <c r="AM705" s="50" t="s">
        <v>683</v>
      </c>
      <c r="AN705" s="50"/>
      <c r="AO705" s="192" t="s">
        <v>683</v>
      </c>
    </row>
    <row r="706" spans="1:41" ht="15" hidden="1" customHeight="1" outlineLevel="2">
      <c r="A706" s="155">
        <v>606930</v>
      </c>
      <c r="B706" s="156">
        <f t="shared" si="4648"/>
        <v>630502000</v>
      </c>
      <c r="C706" s="173">
        <v>502000</v>
      </c>
      <c r="D706" s="140"/>
      <c r="E706" s="109" t="str">
        <f>E384</f>
        <v>Бюджетообразующее предприятие 100</v>
      </c>
      <c r="F706" s="24" t="s">
        <v>105</v>
      </c>
      <c r="G706" s="125" t="str">
        <f t="shared" ref="G706" si="4714">IF(AD706="","",AD706)</f>
        <v/>
      </c>
      <c r="H706" s="125" t="str">
        <f t="shared" ref="H706" si="4715">IF(AE706="","",AE706)</f>
        <v/>
      </c>
      <c r="I706" s="125" t="str">
        <f t="shared" ref="I706" si="4716">IF(AF706="","",AF706)</f>
        <v/>
      </c>
      <c r="J706" s="125" t="str">
        <f t="shared" ref="J706" si="4717">IF(AG706="","",AG706)</f>
        <v/>
      </c>
      <c r="K706" s="125" t="str">
        <f t="shared" ref="K706" si="4718">IF(AH706="","",AH706)</f>
        <v/>
      </c>
      <c r="L706" s="125" t="str">
        <f t="shared" ref="L706" si="4719">IF(AI706="","",AI706)</f>
        <v/>
      </c>
      <c r="M706" s="125"/>
      <c r="N706" s="125" t="str">
        <f t="shared" ref="N706" si="4720">IF(AK706="","",AK706)</f>
        <v/>
      </c>
      <c r="O706" s="125" t="str">
        <f t="shared" ref="O706" si="4721">IF(AL706="","",AL706)</f>
        <v/>
      </c>
      <c r="P706" s="125" t="str">
        <f t="shared" ref="P706" si="4722">IF(AM706="","",AM706)</f>
        <v/>
      </c>
      <c r="Q706" s="125"/>
      <c r="R706" s="125" t="str">
        <f t="shared" si="4681"/>
        <v/>
      </c>
      <c r="S706" s="125"/>
      <c r="T706" s="211"/>
      <c r="AA706" s="177" t="s">
        <v>756</v>
      </c>
      <c r="AD706" s="125" t="s">
        <v>683</v>
      </c>
      <c r="AE706" s="125" t="s">
        <v>683</v>
      </c>
      <c r="AF706" s="125" t="s">
        <v>683</v>
      </c>
      <c r="AG706" s="125" t="s">
        <v>683</v>
      </c>
      <c r="AH706" s="125" t="s">
        <v>683</v>
      </c>
      <c r="AI706" s="125" t="s">
        <v>683</v>
      </c>
      <c r="AJ706" s="125"/>
      <c r="AK706" s="125" t="s">
        <v>683</v>
      </c>
      <c r="AL706" s="125" t="s">
        <v>683</v>
      </c>
      <c r="AM706" s="125" t="s">
        <v>683</v>
      </c>
      <c r="AN706" s="125"/>
      <c r="AO706" s="125" t="s">
        <v>683</v>
      </c>
    </row>
    <row r="707" spans="1:41" ht="15.75" hidden="1" outlineLevel="2">
      <c r="A707" s="155">
        <v>606940</v>
      </c>
      <c r="B707" s="156">
        <f t="shared" si="4648"/>
        <v>630502010</v>
      </c>
      <c r="C707" s="173">
        <v>502010</v>
      </c>
      <c r="D707" s="140"/>
      <c r="E707" s="55" t="s">
        <v>110</v>
      </c>
      <c r="F707" s="78" t="s">
        <v>613</v>
      </c>
      <c r="G707" s="107" t="s">
        <v>587</v>
      </c>
      <c r="H707" s="50">
        <f>IFERROR(IF(G706,H706/G706*100,0),0)</f>
        <v>0</v>
      </c>
      <c r="I707" s="50">
        <f t="shared" ref="I707" si="4723">IFERROR(IF(H706,I706/H706*100,0),0)</f>
        <v>0</v>
      </c>
      <c r="J707" s="50">
        <f t="shared" ref="J707" si="4724">IFERROR(IF(I706,J706/I706*100,0),0)</f>
        <v>0</v>
      </c>
      <c r="K707" s="50">
        <f t="shared" ref="K707" si="4725">IFERROR(IF(J706,K706/J706*100,0),0)</f>
        <v>0</v>
      </c>
      <c r="L707" s="50">
        <f t="shared" ref="L707" si="4726">IFERROR(IF(K706,L706/K706*100,0),0)</f>
        <v>0</v>
      </c>
      <c r="M707" s="50">
        <f t="shared" ref="M707" si="4727">IFERROR(IF(L706,M706/L706*100,0),0)</f>
        <v>0</v>
      </c>
      <c r="N707" s="107" t="s">
        <v>587</v>
      </c>
      <c r="O707" s="50">
        <f>IFERROR(IF(N706,O706/N706*100,0),0)</f>
        <v>0</v>
      </c>
      <c r="P707" s="50">
        <f t="shared" ref="P707" si="4728">IFERROR(IF(O706,P706/O706*100,0),0)</f>
        <v>0</v>
      </c>
      <c r="Q707" s="50">
        <f t="shared" ref="Q707:S707" si="4729">IFERROR(IF(P706,Q706/P706*100,0),0)</f>
        <v>0</v>
      </c>
      <c r="R707" s="192" t="str">
        <f t="shared" si="4681"/>
        <v/>
      </c>
      <c r="S707" s="50">
        <f t="shared" si="4729"/>
        <v>0</v>
      </c>
      <c r="T707" s="215"/>
      <c r="AA707" s="177" t="s">
        <v>110</v>
      </c>
      <c r="AD707" s="107" t="s">
        <v>683</v>
      </c>
      <c r="AE707" s="50" t="s">
        <v>683</v>
      </c>
      <c r="AF707" s="50" t="s">
        <v>683</v>
      </c>
      <c r="AG707" s="50" t="s">
        <v>683</v>
      </c>
      <c r="AH707" s="50" t="s">
        <v>683</v>
      </c>
      <c r="AI707" s="50" t="s">
        <v>683</v>
      </c>
      <c r="AJ707" s="50"/>
      <c r="AK707" s="107" t="s">
        <v>683</v>
      </c>
      <c r="AL707" s="50" t="s">
        <v>683</v>
      </c>
      <c r="AM707" s="50" t="s">
        <v>683</v>
      </c>
      <c r="AN707" s="50"/>
      <c r="AO707" s="192" t="s">
        <v>683</v>
      </c>
    </row>
    <row r="708" spans="1:41" ht="15" hidden="1" customHeight="1" outlineLevel="2">
      <c r="A708" s="155">
        <v>606950</v>
      </c>
      <c r="B708" s="156">
        <f t="shared" si="4648"/>
        <v>630502020</v>
      </c>
      <c r="C708" s="173">
        <v>502020</v>
      </c>
      <c r="D708" s="140"/>
      <c r="E708" s="109" t="str">
        <f>E386</f>
        <v>Бюджетообразующее предприятие 101</v>
      </c>
      <c r="F708" s="24" t="s">
        <v>105</v>
      </c>
      <c r="G708" s="125" t="str">
        <f t="shared" ref="G708" si="4730">IF(AD708="","",AD708)</f>
        <v/>
      </c>
      <c r="H708" s="125" t="str">
        <f t="shared" ref="H708" si="4731">IF(AE708="","",AE708)</f>
        <v/>
      </c>
      <c r="I708" s="125" t="str">
        <f t="shared" ref="I708" si="4732">IF(AF708="","",AF708)</f>
        <v/>
      </c>
      <c r="J708" s="125" t="str">
        <f t="shared" ref="J708" si="4733">IF(AG708="","",AG708)</f>
        <v/>
      </c>
      <c r="K708" s="125" t="str">
        <f t="shared" ref="K708" si="4734">IF(AH708="","",AH708)</f>
        <v/>
      </c>
      <c r="L708" s="125" t="str">
        <f t="shared" ref="L708" si="4735">IF(AI708="","",AI708)</f>
        <v/>
      </c>
      <c r="M708" s="125"/>
      <c r="N708" s="125" t="str">
        <f t="shared" ref="N708" si="4736">IF(AK708="","",AK708)</f>
        <v/>
      </c>
      <c r="O708" s="125" t="str">
        <f t="shared" ref="O708" si="4737">IF(AL708="","",AL708)</f>
        <v/>
      </c>
      <c r="P708" s="125" t="str">
        <f t="shared" ref="P708" si="4738">IF(AM708="","",AM708)</f>
        <v/>
      </c>
      <c r="Q708" s="125"/>
      <c r="R708" s="125" t="str">
        <f t="shared" si="4681"/>
        <v/>
      </c>
      <c r="S708" s="125"/>
      <c r="T708" s="211"/>
      <c r="AA708" s="177" t="s">
        <v>757</v>
      </c>
      <c r="AD708" s="125" t="s">
        <v>683</v>
      </c>
      <c r="AE708" s="125" t="s">
        <v>683</v>
      </c>
      <c r="AF708" s="125" t="s">
        <v>683</v>
      </c>
      <c r="AG708" s="125" t="s">
        <v>683</v>
      </c>
      <c r="AH708" s="125" t="s">
        <v>683</v>
      </c>
      <c r="AI708" s="125" t="s">
        <v>683</v>
      </c>
      <c r="AJ708" s="125"/>
      <c r="AK708" s="125" t="s">
        <v>683</v>
      </c>
      <c r="AL708" s="125" t="s">
        <v>683</v>
      </c>
      <c r="AM708" s="125" t="s">
        <v>683</v>
      </c>
      <c r="AN708" s="125"/>
      <c r="AO708" s="125" t="s">
        <v>683</v>
      </c>
    </row>
    <row r="709" spans="1:41" ht="15.75" hidden="1" outlineLevel="2">
      <c r="A709" s="155">
        <v>606960</v>
      </c>
      <c r="B709" s="156">
        <f t="shared" si="4648"/>
        <v>630502030</v>
      </c>
      <c r="C709" s="173">
        <v>502030</v>
      </c>
      <c r="D709" s="140"/>
      <c r="E709" s="55" t="s">
        <v>110</v>
      </c>
      <c r="F709" s="78" t="s">
        <v>613</v>
      </c>
      <c r="G709" s="107" t="s">
        <v>587</v>
      </c>
      <c r="H709" s="50">
        <f>IFERROR(IF(G708,H708/G708*100,0),0)</f>
        <v>0</v>
      </c>
      <c r="I709" s="50">
        <f t="shared" ref="I709" si="4739">IFERROR(IF(H708,I708/H708*100,0),0)</f>
        <v>0</v>
      </c>
      <c r="J709" s="50">
        <f t="shared" ref="J709" si="4740">IFERROR(IF(I708,J708/I708*100,0),0)</f>
        <v>0</v>
      </c>
      <c r="K709" s="50">
        <f t="shared" ref="K709" si="4741">IFERROR(IF(J708,K708/J708*100,0),0)</f>
        <v>0</v>
      </c>
      <c r="L709" s="50">
        <f t="shared" ref="L709" si="4742">IFERROR(IF(K708,L708/K708*100,0),0)</f>
        <v>0</v>
      </c>
      <c r="M709" s="50">
        <f t="shared" ref="M709" si="4743">IFERROR(IF(L708,M708/L708*100,0),0)</f>
        <v>0</v>
      </c>
      <c r="N709" s="107" t="s">
        <v>587</v>
      </c>
      <c r="O709" s="50">
        <f>IFERROR(IF(N708,O708/N708*100,0),0)</f>
        <v>0</v>
      </c>
      <c r="P709" s="50">
        <f t="shared" ref="P709" si="4744">IFERROR(IF(O708,P708/O708*100,0),0)</f>
        <v>0</v>
      </c>
      <c r="Q709" s="50">
        <f t="shared" ref="Q709:S709" si="4745">IFERROR(IF(P708,Q708/P708*100,0),0)</f>
        <v>0</v>
      </c>
      <c r="R709" s="192" t="str">
        <f t="shared" si="4681"/>
        <v/>
      </c>
      <c r="S709" s="50">
        <f t="shared" si="4745"/>
        <v>0</v>
      </c>
      <c r="T709" s="215"/>
      <c r="AA709" s="177" t="s">
        <v>110</v>
      </c>
      <c r="AD709" s="107" t="s">
        <v>683</v>
      </c>
      <c r="AE709" s="50" t="s">
        <v>683</v>
      </c>
      <c r="AF709" s="50" t="s">
        <v>683</v>
      </c>
      <c r="AG709" s="50" t="s">
        <v>683</v>
      </c>
      <c r="AH709" s="50" t="s">
        <v>683</v>
      </c>
      <c r="AI709" s="50" t="s">
        <v>683</v>
      </c>
      <c r="AJ709" s="50"/>
      <c r="AK709" s="107" t="s">
        <v>683</v>
      </c>
      <c r="AL709" s="50" t="s">
        <v>683</v>
      </c>
      <c r="AM709" s="50" t="s">
        <v>683</v>
      </c>
      <c r="AN709" s="50"/>
      <c r="AO709" s="192" t="s">
        <v>683</v>
      </c>
    </row>
    <row r="710" spans="1:41" ht="15" hidden="1" customHeight="1" outlineLevel="2">
      <c r="A710" s="155">
        <v>606970</v>
      </c>
      <c r="B710" s="156">
        <f t="shared" si="4648"/>
        <v>630502040</v>
      </c>
      <c r="C710" s="173">
        <v>502040</v>
      </c>
      <c r="D710" s="140"/>
      <c r="E710" s="109" t="str">
        <f>E388</f>
        <v>Бюджетообразующее предприятие 102</v>
      </c>
      <c r="F710" s="24" t="s">
        <v>105</v>
      </c>
      <c r="G710" s="125" t="str">
        <f t="shared" ref="G710" si="4746">IF(AD710="","",AD710)</f>
        <v/>
      </c>
      <c r="H710" s="125" t="str">
        <f t="shared" ref="H710" si="4747">IF(AE710="","",AE710)</f>
        <v/>
      </c>
      <c r="I710" s="125" t="str">
        <f t="shared" ref="I710" si="4748">IF(AF710="","",AF710)</f>
        <v/>
      </c>
      <c r="J710" s="125" t="str">
        <f t="shared" ref="J710" si="4749">IF(AG710="","",AG710)</f>
        <v/>
      </c>
      <c r="K710" s="125" t="str">
        <f t="shared" ref="K710" si="4750">IF(AH710="","",AH710)</f>
        <v/>
      </c>
      <c r="L710" s="125" t="str">
        <f t="shared" ref="L710" si="4751">IF(AI710="","",AI710)</f>
        <v/>
      </c>
      <c r="M710" s="125"/>
      <c r="N710" s="125" t="str">
        <f t="shared" ref="N710" si="4752">IF(AK710="","",AK710)</f>
        <v/>
      </c>
      <c r="O710" s="125" t="str">
        <f t="shared" ref="O710" si="4753">IF(AL710="","",AL710)</f>
        <v/>
      </c>
      <c r="P710" s="125" t="str">
        <f t="shared" ref="P710" si="4754">IF(AM710="","",AM710)</f>
        <v/>
      </c>
      <c r="Q710" s="125"/>
      <c r="R710" s="125" t="str">
        <f t="shared" si="4681"/>
        <v/>
      </c>
      <c r="S710" s="125"/>
      <c r="T710" s="211"/>
      <c r="AA710" s="177" t="s">
        <v>758</v>
      </c>
      <c r="AD710" s="125" t="s">
        <v>683</v>
      </c>
      <c r="AE710" s="125" t="s">
        <v>683</v>
      </c>
      <c r="AF710" s="125" t="s">
        <v>683</v>
      </c>
      <c r="AG710" s="125" t="s">
        <v>683</v>
      </c>
      <c r="AH710" s="125" t="s">
        <v>683</v>
      </c>
      <c r="AI710" s="125" t="s">
        <v>683</v>
      </c>
      <c r="AJ710" s="125"/>
      <c r="AK710" s="125" t="s">
        <v>683</v>
      </c>
      <c r="AL710" s="125" t="s">
        <v>683</v>
      </c>
      <c r="AM710" s="125" t="s">
        <v>683</v>
      </c>
      <c r="AN710" s="125"/>
      <c r="AO710" s="125" t="s">
        <v>683</v>
      </c>
    </row>
    <row r="711" spans="1:41" ht="15.75" hidden="1" outlineLevel="2">
      <c r="A711" s="155">
        <v>606980</v>
      </c>
      <c r="B711" s="156">
        <f t="shared" si="4648"/>
        <v>630502050</v>
      </c>
      <c r="C711" s="173">
        <v>502050</v>
      </c>
      <c r="D711" s="140"/>
      <c r="E711" s="55" t="s">
        <v>110</v>
      </c>
      <c r="F711" s="78" t="s">
        <v>613</v>
      </c>
      <c r="G711" s="107" t="s">
        <v>587</v>
      </c>
      <c r="H711" s="50">
        <f>IFERROR(IF(G710,H710/G710*100,0),0)</f>
        <v>0</v>
      </c>
      <c r="I711" s="50">
        <f t="shared" ref="I711" si="4755">IFERROR(IF(H710,I710/H710*100,0),0)</f>
        <v>0</v>
      </c>
      <c r="J711" s="50">
        <f t="shared" ref="J711" si="4756">IFERROR(IF(I710,J710/I710*100,0),0)</f>
        <v>0</v>
      </c>
      <c r="K711" s="50">
        <f t="shared" ref="K711" si="4757">IFERROR(IF(J710,K710/J710*100,0),0)</f>
        <v>0</v>
      </c>
      <c r="L711" s="50">
        <f t="shared" ref="L711" si="4758">IFERROR(IF(K710,L710/K710*100,0),0)</f>
        <v>0</v>
      </c>
      <c r="M711" s="50">
        <f t="shared" ref="M711" si="4759">IFERROR(IF(L710,M710/L710*100,0),0)</f>
        <v>0</v>
      </c>
      <c r="N711" s="107" t="s">
        <v>587</v>
      </c>
      <c r="O711" s="50">
        <f>IFERROR(IF(N710,O710/N710*100,0),0)</f>
        <v>0</v>
      </c>
      <c r="P711" s="50">
        <f t="shared" ref="P711" si="4760">IFERROR(IF(O710,P710/O710*100,0),0)</f>
        <v>0</v>
      </c>
      <c r="Q711" s="50">
        <f t="shared" ref="Q711:S711" si="4761">IFERROR(IF(P710,Q710/P710*100,0),0)</f>
        <v>0</v>
      </c>
      <c r="R711" s="192" t="str">
        <f t="shared" si="4681"/>
        <v/>
      </c>
      <c r="S711" s="50">
        <f t="shared" si="4761"/>
        <v>0</v>
      </c>
      <c r="T711" s="215"/>
      <c r="AA711" s="177" t="s">
        <v>110</v>
      </c>
      <c r="AD711" s="107" t="s">
        <v>683</v>
      </c>
      <c r="AE711" s="50" t="s">
        <v>683</v>
      </c>
      <c r="AF711" s="50" t="s">
        <v>683</v>
      </c>
      <c r="AG711" s="50" t="s">
        <v>683</v>
      </c>
      <c r="AH711" s="50" t="s">
        <v>683</v>
      </c>
      <c r="AI711" s="50" t="s">
        <v>683</v>
      </c>
      <c r="AJ711" s="50"/>
      <c r="AK711" s="107" t="s">
        <v>683</v>
      </c>
      <c r="AL711" s="50" t="s">
        <v>683</v>
      </c>
      <c r="AM711" s="50" t="s">
        <v>683</v>
      </c>
      <c r="AN711" s="50"/>
      <c r="AO711" s="192" t="s">
        <v>683</v>
      </c>
    </row>
    <row r="712" spans="1:41" ht="15" hidden="1" customHeight="1" outlineLevel="2">
      <c r="A712" s="155">
        <v>606990</v>
      </c>
      <c r="B712" s="156">
        <f t="shared" si="4648"/>
        <v>630502060</v>
      </c>
      <c r="C712" s="173">
        <v>502060</v>
      </c>
      <c r="D712" s="140"/>
      <c r="E712" s="109" t="str">
        <f>E390</f>
        <v>Бюджетообразующее предприятие 103</v>
      </c>
      <c r="F712" s="24" t="s">
        <v>105</v>
      </c>
      <c r="G712" s="125" t="str">
        <f t="shared" ref="G712" si="4762">IF(AD712="","",AD712)</f>
        <v/>
      </c>
      <c r="H712" s="125" t="str">
        <f t="shared" ref="H712" si="4763">IF(AE712="","",AE712)</f>
        <v/>
      </c>
      <c r="I712" s="125" t="str">
        <f t="shared" ref="I712" si="4764">IF(AF712="","",AF712)</f>
        <v/>
      </c>
      <c r="J712" s="125" t="str">
        <f t="shared" ref="J712" si="4765">IF(AG712="","",AG712)</f>
        <v/>
      </c>
      <c r="K712" s="125" t="str">
        <f t="shared" ref="K712" si="4766">IF(AH712="","",AH712)</f>
        <v/>
      </c>
      <c r="L712" s="125" t="str">
        <f t="shared" ref="L712" si="4767">IF(AI712="","",AI712)</f>
        <v/>
      </c>
      <c r="M712" s="125"/>
      <c r="N712" s="125" t="str">
        <f t="shared" ref="N712" si="4768">IF(AK712="","",AK712)</f>
        <v/>
      </c>
      <c r="O712" s="125" t="str">
        <f t="shared" ref="O712" si="4769">IF(AL712="","",AL712)</f>
        <v/>
      </c>
      <c r="P712" s="125" t="str">
        <f t="shared" ref="P712" si="4770">IF(AM712="","",AM712)</f>
        <v/>
      </c>
      <c r="Q712" s="125"/>
      <c r="R712" s="125" t="str">
        <f t="shared" si="4681"/>
        <v/>
      </c>
      <c r="S712" s="125"/>
      <c r="T712" s="211"/>
      <c r="AA712" s="177" t="s">
        <v>759</v>
      </c>
      <c r="AD712" s="125" t="s">
        <v>683</v>
      </c>
      <c r="AE712" s="125" t="s">
        <v>683</v>
      </c>
      <c r="AF712" s="125" t="s">
        <v>683</v>
      </c>
      <c r="AG712" s="125" t="s">
        <v>683</v>
      </c>
      <c r="AH712" s="125" t="s">
        <v>683</v>
      </c>
      <c r="AI712" s="125" t="s">
        <v>683</v>
      </c>
      <c r="AJ712" s="125"/>
      <c r="AK712" s="125" t="s">
        <v>683</v>
      </c>
      <c r="AL712" s="125" t="s">
        <v>683</v>
      </c>
      <c r="AM712" s="125" t="s">
        <v>683</v>
      </c>
      <c r="AN712" s="125"/>
      <c r="AO712" s="125" t="s">
        <v>683</v>
      </c>
    </row>
    <row r="713" spans="1:41" ht="15.75" hidden="1" outlineLevel="2">
      <c r="A713" s="155">
        <v>607000</v>
      </c>
      <c r="B713" s="156">
        <f t="shared" si="4648"/>
        <v>630502070</v>
      </c>
      <c r="C713" s="173">
        <v>502070</v>
      </c>
      <c r="D713" s="140"/>
      <c r="E713" s="55" t="s">
        <v>110</v>
      </c>
      <c r="F713" s="78" t="s">
        <v>613</v>
      </c>
      <c r="G713" s="107" t="s">
        <v>587</v>
      </c>
      <c r="H713" s="50">
        <f>IFERROR(IF(G712,H712/G712*100,0),0)</f>
        <v>0</v>
      </c>
      <c r="I713" s="50">
        <f t="shared" ref="I713" si="4771">IFERROR(IF(H712,I712/H712*100,0),0)</f>
        <v>0</v>
      </c>
      <c r="J713" s="50">
        <f t="shared" ref="J713" si="4772">IFERROR(IF(I712,J712/I712*100,0),0)</f>
        <v>0</v>
      </c>
      <c r="K713" s="50">
        <f t="shared" ref="K713" si="4773">IFERROR(IF(J712,K712/J712*100,0),0)</f>
        <v>0</v>
      </c>
      <c r="L713" s="50">
        <f t="shared" ref="L713" si="4774">IFERROR(IF(K712,L712/K712*100,0),0)</f>
        <v>0</v>
      </c>
      <c r="M713" s="50">
        <f t="shared" ref="M713" si="4775">IFERROR(IF(L712,M712/L712*100,0),0)</f>
        <v>0</v>
      </c>
      <c r="N713" s="107" t="s">
        <v>587</v>
      </c>
      <c r="O713" s="50">
        <f>IFERROR(IF(N712,O712/N712*100,0),0)</f>
        <v>0</v>
      </c>
      <c r="P713" s="50">
        <f t="shared" ref="P713" si="4776">IFERROR(IF(O712,P712/O712*100,0),0)</f>
        <v>0</v>
      </c>
      <c r="Q713" s="50">
        <f t="shared" ref="Q713:S713" si="4777">IFERROR(IF(P712,Q712/P712*100,0),0)</f>
        <v>0</v>
      </c>
      <c r="R713" s="192" t="str">
        <f t="shared" si="4681"/>
        <v/>
      </c>
      <c r="S713" s="50">
        <f t="shared" si="4777"/>
        <v>0</v>
      </c>
      <c r="T713" s="215"/>
      <c r="AA713" s="177" t="s">
        <v>110</v>
      </c>
      <c r="AD713" s="107" t="s">
        <v>683</v>
      </c>
      <c r="AE713" s="50" t="s">
        <v>683</v>
      </c>
      <c r="AF713" s="50" t="s">
        <v>683</v>
      </c>
      <c r="AG713" s="50" t="s">
        <v>683</v>
      </c>
      <c r="AH713" s="50" t="s">
        <v>683</v>
      </c>
      <c r="AI713" s="50" t="s">
        <v>683</v>
      </c>
      <c r="AJ713" s="50"/>
      <c r="AK713" s="107" t="s">
        <v>683</v>
      </c>
      <c r="AL713" s="50" t="s">
        <v>683</v>
      </c>
      <c r="AM713" s="50" t="s">
        <v>683</v>
      </c>
      <c r="AN713" s="50"/>
      <c r="AO713" s="125" t="s">
        <v>683</v>
      </c>
    </row>
    <row r="714" spans="1:41" ht="15.75" hidden="1" outlineLevel="2">
      <c r="A714" s="155">
        <v>607010</v>
      </c>
      <c r="B714" s="156">
        <f t="shared" si="4648"/>
        <v>630502080</v>
      </c>
      <c r="C714" s="173">
        <v>502080</v>
      </c>
      <c r="D714" s="140"/>
      <c r="E714" s="109" t="str">
        <f>E392</f>
        <v>Бюджетообразующее предприятие 104</v>
      </c>
      <c r="F714" s="24" t="s">
        <v>105</v>
      </c>
      <c r="G714" s="125" t="str">
        <f t="shared" ref="G714" si="4778">IF(AD714="","",AD714)</f>
        <v/>
      </c>
      <c r="H714" s="125" t="str">
        <f t="shared" ref="H714" si="4779">IF(AE714="","",AE714)</f>
        <v/>
      </c>
      <c r="I714" s="125" t="str">
        <f t="shared" ref="I714" si="4780">IF(AF714="","",AF714)</f>
        <v/>
      </c>
      <c r="J714" s="125" t="str">
        <f t="shared" ref="J714" si="4781">IF(AG714="","",AG714)</f>
        <v/>
      </c>
      <c r="K714" s="125" t="str">
        <f t="shared" ref="K714" si="4782">IF(AH714="","",AH714)</f>
        <v/>
      </c>
      <c r="L714" s="125" t="str">
        <f t="shared" ref="L714" si="4783">IF(AI714="","",AI714)</f>
        <v/>
      </c>
      <c r="M714" s="125"/>
      <c r="N714" s="125" t="str">
        <f t="shared" ref="N714" si="4784">IF(AK714="","",AK714)</f>
        <v/>
      </c>
      <c r="O714" s="125" t="str">
        <f t="shared" ref="O714" si="4785">IF(AL714="","",AL714)</f>
        <v/>
      </c>
      <c r="P714" s="125" t="str">
        <f t="shared" ref="P714" si="4786">IF(AM714="","",AM714)</f>
        <v/>
      </c>
      <c r="Q714" s="125"/>
      <c r="R714" s="125" t="str">
        <f t="shared" si="4681"/>
        <v/>
      </c>
      <c r="S714" s="125"/>
      <c r="T714" s="211"/>
      <c r="AA714" s="177" t="s">
        <v>760</v>
      </c>
      <c r="AD714" s="125" t="s">
        <v>683</v>
      </c>
      <c r="AE714" s="125" t="s">
        <v>683</v>
      </c>
      <c r="AF714" s="125" t="s">
        <v>683</v>
      </c>
      <c r="AG714" s="125" t="s">
        <v>683</v>
      </c>
      <c r="AH714" s="125" t="s">
        <v>683</v>
      </c>
      <c r="AI714" s="125" t="s">
        <v>683</v>
      </c>
      <c r="AJ714" s="125"/>
      <c r="AK714" s="125" t="s">
        <v>683</v>
      </c>
      <c r="AL714" s="125" t="s">
        <v>683</v>
      </c>
      <c r="AM714" s="125" t="s">
        <v>683</v>
      </c>
      <c r="AN714" s="125"/>
      <c r="AO714" s="192" t="s">
        <v>683</v>
      </c>
    </row>
    <row r="715" spans="1:41" ht="15.75" hidden="1" outlineLevel="2">
      <c r="A715" s="155">
        <v>607020</v>
      </c>
      <c r="B715" s="156">
        <f t="shared" si="4648"/>
        <v>630502090</v>
      </c>
      <c r="C715" s="173">
        <v>502090</v>
      </c>
      <c r="D715" s="140"/>
      <c r="E715" s="55" t="s">
        <v>110</v>
      </c>
      <c r="F715" s="78" t="s">
        <v>613</v>
      </c>
      <c r="G715" s="107" t="s">
        <v>587</v>
      </c>
      <c r="H715" s="50">
        <f>IFERROR(IF(G714,H714/G714*100,0),0)</f>
        <v>0</v>
      </c>
      <c r="I715" s="50">
        <f t="shared" ref="I715" si="4787">IFERROR(IF(H714,I714/H714*100,0),0)</f>
        <v>0</v>
      </c>
      <c r="J715" s="50">
        <f t="shared" ref="J715" si="4788">IFERROR(IF(I714,J714/I714*100,0),0)</f>
        <v>0</v>
      </c>
      <c r="K715" s="50">
        <f t="shared" ref="K715" si="4789">IFERROR(IF(J714,K714/J714*100,0),0)</f>
        <v>0</v>
      </c>
      <c r="L715" s="50">
        <f t="shared" ref="L715" si="4790">IFERROR(IF(K714,L714/K714*100,0),0)</f>
        <v>0</v>
      </c>
      <c r="M715" s="50">
        <f t="shared" ref="M715" si="4791">IFERROR(IF(L714,M714/L714*100,0),0)</f>
        <v>0</v>
      </c>
      <c r="N715" s="107" t="s">
        <v>587</v>
      </c>
      <c r="O715" s="50">
        <f>IFERROR(IF(N714,O714/N714*100,0),0)</f>
        <v>0</v>
      </c>
      <c r="P715" s="50">
        <f t="shared" ref="P715" si="4792">IFERROR(IF(O714,P714/O714*100,0),0)</f>
        <v>0</v>
      </c>
      <c r="Q715" s="50">
        <f t="shared" ref="Q715:S715" si="4793">IFERROR(IF(P714,Q714/P714*100,0),0)</f>
        <v>0</v>
      </c>
      <c r="R715" s="192" t="str">
        <f t="shared" si="4681"/>
        <v/>
      </c>
      <c r="S715" s="50">
        <f t="shared" si="4793"/>
        <v>0</v>
      </c>
      <c r="T715" s="215"/>
      <c r="AA715" s="177" t="s">
        <v>110</v>
      </c>
      <c r="AD715" s="107" t="s">
        <v>683</v>
      </c>
      <c r="AE715" s="50" t="s">
        <v>683</v>
      </c>
      <c r="AF715" s="50" t="s">
        <v>683</v>
      </c>
      <c r="AG715" s="50" t="s">
        <v>683</v>
      </c>
      <c r="AH715" s="50" t="s">
        <v>683</v>
      </c>
      <c r="AI715" s="50" t="s">
        <v>683</v>
      </c>
      <c r="AJ715" s="50"/>
      <c r="AK715" s="107" t="s">
        <v>683</v>
      </c>
      <c r="AL715" s="50" t="s">
        <v>683</v>
      </c>
      <c r="AM715" s="50" t="s">
        <v>683</v>
      </c>
      <c r="AN715" s="50"/>
      <c r="AO715" s="125" t="s">
        <v>683</v>
      </c>
    </row>
    <row r="716" spans="1:41" ht="15" hidden="1" customHeight="1" outlineLevel="2">
      <c r="A716" s="155">
        <v>607030</v>
      </c>
      <c r="B716" s="156">
        <f t="shared" si="4648"/>
        <v>630502100</v>
      </c>
      <c r="C716" s="173">
        <v>502100</v>
      </c>
      <c r="D716" s="140"/>
      <c r="E716" s="109" t="str">
        <f>E394</f>
        <v>Бюджетообразующее предприятие 105</v>
      </c>
      <c r="F716" s="24" t="s">
        <v>105</v>
      </c>
      <c r="G716" s="125" t="str">
        <f t="shared" ref="G716" si="4794">IF(AD716="","",AD716)</f>
        <v/>
      </c>
      <c r="H716" s="125" t="str">
        <f t="shared" ref="H716" si="4795">IF(AE716="","",AE716)</f>
        <v/>
      </c>
      <c r="I716" s="125" t="str">
        <f t="shared" ref="I716" si="4796">IF(AF716="","",AF716)</f>
        <v/>
      </c>
      <c r="J716" s="125" t="str">
        <f t="shared" ref="J716" si="4797">IF(AG716="","",AG716)</f>
        <v/>
      </c>
      <c r="K716" s="125" t="str">
        <f t="shared" ref="K716" si="4798">IF(AH716="","",AH716)</f>
        <v/>
      </c>
      <c r="L716" s="125" t="str">
        <f t="shared" ref="L716" si="4799">IF(AI716="","",AI716)</f>
        <v/>
      </c>
      <c r="M716" s="125"/>
      <c r="N716" s="125" t="str">
        <f t="shared" ref="N716" si="4800">IF(AK716="","",AK716)</f>
        <v/>
      </c>
      <c r="O716" s="125" t="str">
        <f t="shared" ref="O716" si="4801">IF(AL716="","",AL716)</f>
        <v/>
      </c>
      <c r="P716" s="125" t="str">
        <f t="shared" ref="P716" si="4802">IF(AM716="","",AM716)</f>
        <v/>
      </c>
      <c r="Q716" s="125"/>
      <c r="R716" s="125" t="str">
        <f t="shared" si="4681"/>
        <v/>
      </c>
      <c r="S716" s="125"/>
      <c r="T716" s="211"/>
      <c r="AA716" s="177" t="s">
        <v>761</v>
      </c>
      <c r="AD716" s="125" t="s">
        <v>683</v>
      </c>
      <c r="AE716" s="125" t="s">
        <v>683</v>
      </c>
      <c r="AF716" s="125" t="s">
        <v>683</v>
      </c>
      <c r="AG716" s="125" t="s">
        <v>683</v>
      </c>
      <c r="AH716" s="125" t="s">
        <v>683</v>
      </c>
      <c r="AI716" s="125" t="s">
        <v>683</v>
      </c>
      <c r="AJ716" s="125"/>
      <c r="AK716" s="125" t="s">
        <v>683</v>
      </c>
      <c r="AL716" s="125" t="s">
        <v>683</v>
      </c>
      <c r="AM716" s="125" t="s">
        <v>683</v>
      </c>
      <c r="AN716" s="125"/>
      <c r="AO716" s="192" t="s">
        <v>683</v>
      </c>
    </row>
    <row r="717" spans="1:41" ht="15.75" hidden="1" outlineLevel="2">
      <c r="A717" s="155">
        <v>607040</v>
      </c>
      <c r="B717" s="156">
        <f t="shared" si="4648"/>
        <v>630502110</v>
      </c>
      <c r="C717" s="173">
        <v>502110</v>
      </c>
      <c r="D717" s="140"/>
      <c r="E717" s="55" t="s">
        <v>110</v>
      </c>
      <c r="F717" s="78" t="s">
        <v>613</v>
      </c>
      <c r="G717" s="107" t="s">
        <v>587</v>
      </c>
      <c r="H717" s="50">
        <f>IFERROR(IF(G716,H716/G716*100,0),0)</f>
        <v>0</v>
      </c>
      <c r="I717" s="50">
        <f t="shared" ref="I717" si="4803">IFERROR(IF(H716,I716/H716*100,0),0)</f>
        <v>0</v>
      </c>
      <c r="J717" s="50">
        <f t="shared" ref="J717" si="4804">IFERROR(IF(I716,J716/I716*100,0),0)</f>
        <v>0</v>
      </c>
      <c r="K717" s="50">
        <f t="shared" ref="K717" si="4805">IFERROR(IF(J716,K716/J716*100,0),0)</f>
        <v>0</v>
      </c>
      <c r="L717" s="50">
        <f t="shared" ref="L717" si="4806">IFERROR(IF(K716,L716/K716*100,0),0)</f>
        <v>0</v>
      </c>
      <c r="M717" s="50">
        <f t="shared" ref="M717" si="4807">IFERROR(IF(L716,M716/L716*100,0),0)</f>
        <v>0</v>
      </c>
      <c r="N717" s="107" t="s">
        <v>587</v>
      </c>
      <c r="O717" s="50">
        <f>IFERROR(IF(N716,O716/N716*100,0),0)</f>
        <v>0</v>
      </c>
      <c r="P717" s="50">
        <f t="shared" ref="P717" si="4808">IFERROR(IF(O716,P716/O716*100,0),0)</f>
        <v>0</v>
      </c>
      <c r="Q717" s="50">
        <f t="shared" ref="Q717:S717" si="4809">IFERROR(IF(P716,Q716/P716*100,0),0)</f>
        <v>0</v>
      </c>
      <c r="R717" s="192" t="str">
        <f t="shared" si="4681"/>
        <v/>
      </c>
      <c r="S717" s="50">
        <f t="shared" si="4809"/>
        <v>0</v>
      </c>
      <c r="T717" s="215"/>
      <c r="AA717" s="177" t="s">
        <v>110</v>
      </c>
      <c r="AD717" s="107" t="s">
        <v>683</v>
      </c>
      <c r="AE717" s="50" t="s">
        <v>683</v>
      </c>
      <c r="AF717" s="50" t="s">
        <v>683</v>
      </c>
      <c r="AG717" s="50" t="s">
        <v>683</v>
      </c>
      <c r="AH717" s="50" t="s">
        <v>683</v>
      </c>
      <c r="AI717" s="50" t="s">
        <v>683</v>
      </c>
      <c r="AJ717" s="50"/>
      <c r="AK717" s="107" t="s">
        <v>683</v>
      </c>
      <c r="AL717" s="50" t="s">
        <v>683</v>
      </c>
      <c r="AM717" s="50" t="s">
        <v>683</v>
      </c>
      <c r="AN717" s="50"/>
      <c r="AO717" s="125" t="s">
        <v>683</v>
      </c>
    </row>
    <row r="718" spans="1:41" ht="15" hidden="1" customHeight="1" outlineLevel="2">
      <c r="A718" s="155">
        <v>607050</v>
      </c>
      <c r="B718" s="156">
        <f t="shared" si="4648"/>
        <v>630502120</v>
      </c>
      <c r="C718" s="173">
        <v>502120</v>
      </c>
      <c r="D718" s="140"/>
      <c r="E718" s="109" t="str">
        <f>E396</f>
        <v>Бюджетообразующее предприятие 106</v>
      </c>
      <c r="F718" s="24" t="s">
        <v>105</v>
      </c>
      <c r="G718" s="125" t="str">
        <f t="shared" ref="G718" si="4810">IF(AD718="","",AD718)</f>
        <v/>
      </c>
      <c r="H718" s="125" t="str">
        <f t="shared" ref="H718" si="4811">IF(AE718="","",AE718)</f>
        <v/>
      </c>
      <c r="I718" s="125" t="str">
        <f t="shared" ref="I718" si="4812">IF(AF718="","",AF718)</f>
        <v/>
      </c>
      <c r="J718" s="125" t="str">
        <f t="shared" ref="J718" si="4813">IF(AG718="","",AG718)</f>
        <v/>
      </c>
      <c r="K718" s="125" t="str">
        <f t="shared" ref="K718" si="4814">IF(AH718="","",AH718)</f>
        <v/>
      </c>
      <c r="L718" s="125" t="str">
        <f t="shared" ref="L718" si="4815">IF(AI718="","",AI718)</f>
        <v/>
      </c>
      <c r="M718" s="125"/>
      <c r="N718" s="125" t="str">
        <f t="shared" ref="N718" si="4816">IF(AK718="","",AK718)</f>
        <v/>
      </c>
      <c r="O718" s="125" t="str">
        <f t="shared" ref="O718" si="4817">IF(AL718="","",AL718)</f>
        <v/>
      </c>
      <c r="P718" s="125" t="str">
        <f t="shared" ref="P718" si="4818">IF(AM718="","",AM718)</f>
        <v/>
      </c>
      <c r="Q718" s="125"/>
      <c r="R718" s="125" t="str">
        <f t="shared" si="4681"/>
        <v/>
      </c>
      <c r="S718" s="125"/>
      <c r="T718" s="211"/>
      <c r="AA718" s="177" t="s">
        <v>762</v>
      </c>
      <c r="AD718" s="125" t="s">
        <v>683</v>
      </c>
      <c r="AE718" s="125" t="s">
        <v>683</v>
      </c>
      <c r="AF718" s="125" t="s">
        <v>683</v>
      </c>
      <c r="AG718" s="125" t="s">
        <v>683</v>
      </c>
      <c r="AH718" s="125" t="s">
        <v>683</v>
      </c>
      <c r="AI718" s="125" t="s">
        <v>683</v>
      </c>
      <c r="AJ718" s="125"/>
      <c r="AK718" s="125" t="s">
        <v>683</v>
      </c>
      <c r="AL718" s="125" t="s">
        <v>683</v>
      </c>
      <c r="AM718" s="125" t="s">
        <v>683</v>
      </c>
      <c r="AN718" s="125"/>
      <c r="AO718" s="192" t="s">
        <v>683</v>
      </c>
    </row>
    <row r="719" spans="1:41" ht="15.75" hidden="1" outlineLevel="2">
      <c r="A719" s="155">
        <v>607060</v>
      </c>
      <c r="B719" s="156">
        <f t="shared" si="4648"/>
        <v>630502130</v>
      </c>
      <c r="C719" s="173">
        <v>502130</v>
      </c>
      <c r="D719" s="140"/>
      <c r="E719" s="55" t="s">
        <v>110</v>
      </c>
      <c r="F719" s="78" t="s">
        <v>613</v>
      </c>
      <c r="G719" s="107" t="s">
        <v>587</v>
      </c>
      <c r="H719" s="50">
        <f>IFERROR(IF(G718,H718/G718*100,0),0)</f>
        <v>0</v>
      </c>
      <c r="I719" s="50">
        <f t="shared" ref="I719" si="4819">IFERROR(IF(H718,I718/H718*100,0),0)</f>
        <v>0</v>
      </c>
      <c r="J719" s="50">
        <f t="shared" ref="J719" si="4820">IFERROR(IF(I718,J718/I718*100,0),0)</f>
        <v>0</v>
      </c>
      <c r="K719" s="50">
        <f t="shared" ref="K719" si="4821">IFERROR(IF(J718,K718/J718*100,0),0)</f>
        <v>0</v>
      </c>
      <c r="L719" s="50">
        <f t="shared" ref="L719" si="4822">IFERROR(IF(K718,L718/K718*100,0),0)</f>
        <v>0</v>
      </c>
      <c r="M719" s="50">
        <f t="shared" ref="M719" si="4823">IFERROR(IF(L718,M718/L718*100,0),0)</f>
        <v>0</v>
      </c>
      <c r="N719" s="107" t="s">
        <v>587</v>
      </c>
      <c r="O719" s="50">
        <f>IFERROR(IF(N718,O718/N718*100,0),0)</f>
        <v>0</v>
      </c>
      <c r="P719" s="50">
        <f t="shared" ref="P719" si="4824">IFERROR(IF(O718,P718/O718*100,0),0)</f>
        <v>0</v>
      </c>
      <c r="Q719" s="50">
        <f t="shared" ref="Q719:S719" si="4825">IFERROR(IF(P718,Q718/P718*100,0),0)</f>
        <v>0</v>
      </c>
      <c r="R719" s="192" t="str">
        <f t="shared" si="4681"/>
        <v/>
      </c>
      <c r="S719" s="50">
        <f t="shared" si="4825"/>
        <v>0</v>
      </c>
      <c r="T719" s="215"/>
      <c r="AA719" s="177" t="s">
        <v>110</v>
      </c>
      <c r="AD719" s="107" t="s">
        <v>683</v>
      </c>
      <c r="AE719" s="50" t="s">
        <v>683</v>
      </c>
      <c r="AF719" s="50" t="s">
        <v>683</v>
      </c>
      <c r="AG719" s="50" t="s">
        <v>683</v>
      </c>
      <c r="AH719" s="50" t="s">
        <v>683</v>
      </c>
      <c r="AI719" s="50" t="s">
        <v>683</v>
      </c>
      <c r="AJ719" s="50"/>
      <c r="AK719" s="107" t="s">
        <v>683</v>
      </c>
      <c r="AL719" s="50" t="s">
        <v>683</v>
      </c>
      <c r="AM719" s="50" t="s">
        <v>683</v>
      </c>
      <c r="AN719" s="50"/>
      <c r="AO719" s="125" t="s">
        <v>683</v>
      </c>
    </row>
    <row r="720" spans="1:41" ht="15" hidden="1" customHeight="1" outlineLevel="2">
      <c r="A720" s="155">
        <v>607070</v>
      </c>
      <c r="B720" s="156">
        <f t="shared" si="4648"/>
        <v>630502140</v>
      </c>
      <c r="C720" s="173">
        <v>502140</v>
      </c>
      <c r="D720" s="140"/>
      <c r="E720" s="109" t="str">
        <f>E398</f>
        <v>Бюджетообразующее предприятие 107</v>
      </c>
      <c r="F720" s="24" t="s">
        <v>105</v>
      </c>
      <c r="G720" s="125" t="str">
        <f t="shared" ref="G720" si="4826">IF(AD720="","",AD720)</f>
        <v/>
      </c>
      <c r="H720" s="125" t="str">
        <f t="shared" ref="H720" si="4827">IF(AE720="","",AE720)</f>
        <v/>
      </c>
      <c r="I720" s="125" t="str">
        <f t="shared" ref="I720" si="4828">IF(AF720="","",AF720)</f>
        <v/>
      </c>
      <c r="J720" s="125" t="str">
        <f t="shared" ref="J720" si="4829">IF(AG720="","",AG720)</f>
        <v/>
      </c>
      <c r="K720" s="125" t="str">
        <f t="shared" ref="K720" si="4830">IF(AH720="","",AH720)</f>
        <v/>
      </c>
      <c r="L720" s="125" t="str">
        <f t="shared" ref="L720" si="4831">IF(AI720="","",AI720)</f>
        <v/>
      </c>
      <c r="M720" s="125"/>
      <c r="N720" s="125" t="str">
        <f t="shared" ref="N720" si="4832">IF(AK720="","",AK720)</f>
        <v/>
      </c>
      <c r="O720" s="125" t="str">
        <f t="shared" ref="O720" si="4833">IF(AL720="","",AL720)</f>
        <v/>
      </c>
      <c r="P720" s="125" t="str">
        <f t="shared" ref="P720" si="4834">IF(AM720="","",AM720)</f>
        <v/>
      </c>
      <c r="Q720" s="125"/>
      <c r="R720" s="125" t="str">
        <f t="shared" si="4681"/>
        <v/>
      </c>
      <c r="S720" s="125"/>
      <c r="T720" s="211"/>
      <c r="AA720" s="177" t="s">
        <v>763</v>
      </c>
      <c r="AD720" s="125" t="s">
        <v>683</v>
      </c>
      <c r="AE720" s="125" t="s">
        <v>683</v>
      </c>
      <c r="AF720" s="125" t="s">
        <v>683</v>
      </c>
      <c r="AG720" s="125" t="s">
        <v>683</v>
      </c>
      <c r="AH720" s="125" t="s">
        <v>683</v>
      </c>
      <c r="AI720" s="125" t="s">
        <v>683</v>
      </c>
      <c r="AJ720" s="125"/>
      <c r="AK720" s="125" t="s">
        <v>683</v>
      </c>
      <c r="AL720" s="125" t="s">
        <v>683</v>
      </c>
      <c r="AM720" s="125" t="s">
        <v>683</v>
      </c>
      <c r="AN720" s="125"/>
      <c r="AO720" s="192" t="s">
        <v>683</v>
      </c>
    </row>
    <row r="721" spans="1:41" ht="15.75" hidden="1" outlineLevel="2">
      <c r="A721" s="155">
        <v>607080</v>
      </c>
      <c r="B721" s="156">
        <f t="shared" si="4648"/>
        <v>630502150</v>
      </c>
      <c r="C721" s="173">
        <v>502150</v>
      </c>
      <c r="D721" s="140"/>
      <c r="E721" s="55" t="s">
        <v>110</v>
      </c>
      <c r="F721" s="78" t="s">
        <v>613</v>
      </c>
      <c r="G721" s="107" t="s">
        <v>587</v>
      </c>
      <c r="H721" s="50">
        <f>IFERROR(IF(G720,H720/G720*100,0),0)</f>
        <v>0</v>
      </c>
      <c r="I721" s="50">
        <f t="shared" ref="I721" si="4835">IFERROR(IF(H720,I720/H720*100,0),0)</f>
        <v>0</v>
      </c>
      <c r="J721" s="50">
        <f t="shared" ref="J721" si="4836">IFERROR(IF(I720,J720/I720*100,0),0)</f>
        <v>0</v>
      </c>
      <c r="K721" s="50">
        <f t="shared" ref="K721" si="4837">IFERROR(IF(J720,K720/J720*100,0),0)</f>
        <v>0</v>
      </c>
      <c r="L721" s="50">
        <f t="shared" ref="L721" si="4838">IFERROR(IF(K720,L720/K720*100,0),0)</f>
        <v>0</v>
      </c>
      <c r="M721" s="50">
        <f t="shared" ref="M721" si="4839">IFERROR(IF(L720,M720/L720*100,0),0)</f>
        <v>0</v>
      </c>
      <c r="N721" s="107" t="s">
        <v>587</v>
      </c>
      <c r="O721" s="50">
        <f>IFERROR(IF(N720,O720/N720*100,0),0)</f>
        <v>0</v>
      </c>
      <c r="P721" s="50">
        <f t="shared" ref="P721" si="4840">IFERROR(IF(O720,P720/O720*100,0),0)</f>
        <v>0</v>
      </c>
      <c r="Q721" s="50">
        <f t="shared" ref="Q721:S721" si="4841">IFERROR(IF(P720,Q720/P720*100,0),0)</f>
        <v>0</v>
      </c>
      <c r="R721" s="192" t="str">
        <f t="shared" si="4681"/>
        <v/>
      </c>
      <c r="S721" s="50">
        <f t="shared" si="4841"/>
        <v>0</v>
      </c>
      <c r="T721" s="215"/>
      <c r="AA721" s="177" t="s">
        <v>110</v>
      </c>
      <c r="AD721" s="107" t="s">
        <v>683</v>
      </c>
      <c r="AE721" s="50" t="s">
        <v>683</v>
      </c>
      <c r="AF721" s="50" t="s">
        <v>683</v>
      </c>
      <c r="AG721" s="50" t="s">
        <v>683</v>
      </c>
      <c r="AH721" s="50" t="s">
        <v>683</v>
      </c>
      <c r="AI721" s="50" t="s">
        <v>683</v>
      </c>
      <c r="AJ721" s="50"/>
      <c r="AK721" s="107" t="s">
        <v>683</v>
      </c>
      <c r="AL721" s="50" t="s">
        <v>683</v>
      </c>
      <c r="AM721" s="50" t="s">
        <v>683</v>
      </c>
      <c r="AN721" s="50"/>
      <c r="AO721" s="125" t="s">
        <v>683</v>
      </c>
    </row>
    <row r="722" spans="1:41" ht="15.75" hidden="1" outlineLevel="2">
      <c r="A722" s="155">
        <v>607090</v>
      </c>
      <c r="B722" s="156">
        <f t="shared" si="4648"/>
        <v>630502160</v>
      </c>
      <c r="C722" s="173">
        <v>502160</v>
      </c>
      <c r="D722" s="140"/>
      <c r="E722" s="109" t="str">
        <f>E400</f>
        <v>Бюджетообразующее предприятие 108</v>
      </c>
      <c r="F722" s="24" t="s">
        <v>105</v>
      </c>
      <c r="G722" s="125" t="str">
        <f t="shared" ref="G722" si="4842">IF(AD722="","",AD722)</f>
        <v/>
      </c>
      <c r="H722" s="125" t="str">
        <f t="shared" ref="H722" si="4843">IF(AE722="","",AE722)</f>
        <v/>
      </c>
      <c r="I722" s="125" t="str">
        <f t="shared" ref="I722" si="4844">IF(AF722="","",AF722)</f>
        <v/>
      </c>
      <c r="J722" s="125" t="str">
        <f t="shared" ref="J722" si="4845">IF(AG722="","",AG722)</f>
        <v/>
      </c>
      <c r="K722" s="125" t="str">
        <f t="shared" ref="K722" si="4846">IF(AH722="","",AH722)</f>
        <v/>
      </c>
      <c r="L722" s="125" t="str">
        <f t="shared" ref="L722" si="4847">IF(AI722="","",AI722)</f>
        <v/>
      </c>
      <c r="M722" s="125"/>
      <c r="N722" s="125" t="str">
        <f t="shared" ref="N722" si="4848">IF(AK722="","",AK722)</f>
        <v/>
      </c>
      <c r="O722" s="125" t="str">
        <f t="shared" ref="O722" si="4849">IF(AL722="","",AL722)</f>
        <v/>
      </c>
      <c r="P722" s="125" t="str">
        <f t="shared" ref="P722" si="4850">IF(AM722="","",AM722)</f>
        <v/>
      </c>
      <c r="Q722" s="125"/>
      <c r="R722" s="125" t="str">
        <f t="shared" si="4681"/>
        <v/>
      </c>
      <c r="S722" s="125"/>
      <c r="T722" s="211"/>
      <c r="AA722" s="177" t="s">
        <v>764</v>
      </c>
      <c r="AD722" s="125" t="s">
        <v>683</v>
      </c>
      <c r="AE722" s="125" t="s">
        <v>683</v>
      </c>
      <c r="AF722" s="125" t="s">
        <v>683</v>
      </c>
      <c r="AG722" s="125" t="s">
        <v>683</v>
      </c>
      <c r="AH722" s="125" t="s">
        <v>683</v>
      </c>
      <c r="AI722" s="125" t="s">
        <v>683</v>
      </c>
      <c r="AJ722" s="125"/>
      <c r="AK722" s="125" t="s">
        <v>683</v>
      </c>
      <c r="AL722" s="125" t="s">
        <v>683</v>
      </c>
      <c r="AM722" s="125" t="s">
        <v>683</v>
      </c>
      <c r="AN722" s="125"/>
      <c r="AO722" s="192" t="s">
        <v>683</v>
      </c>
    </row>
    <row r="723" spans="1:41" ht="15.75" hidden="1" outlineLevel="2">
      <c r="A723" s="155">
        <v>607100</v>
      </c>
      <c r="B723" s="156">
        <f t="shared" si="4648"/>
        <v>630502170</v>
      </c>
      <c r="C723" s="173">
        <v>502170</v>
      </c>
      <c r="D723" s="140"/>
      <c r="E723" s="55" t="s">
        <v>110</v>
      </c>
      <c r="F723" s="78" t="s">
        <v>613</v>
      </c>
      <c r="G723" s="107" t="s">
        <v>587</v>
      </c>
      <c r="H723" s="50">
        <f>IFERROR(IF(G722,H722/G722*100,0),0)</f>
        <v>0</v>
      </c>
      <c r="I723" s="50">
        <f t="shared" ref="I723" si="4851">IFERROR(IF(H722,I722/H722*100,0),0)</f>
        <v>0</v>
      </c>
      <c r="J723" s="50">
        <f t="shared" ref="J723" si="4852">IFERROR(IF(I722,J722/I722*100,0),0)</f>
        <v>0</v>
      </c>
      <c r="K723" s="50">
        <f t="shared" ref="K723" si="4853">IFERROR(IF(J722,K722/J722*100,0),0)</f>
        <v>0</v>
      </c>
      <c r="L723" s="50">
        <f t="shared" ref="L723" si="4854">IFERROR(IF(K722,L722/K722*100,0),0)</f>
        <v>0</v>
      </c>
      <c r="M723" s="50">
        <f t="shared" ref="M723" si="4855">IFERROR(IF(L722,M722/L722*100,0),0)</f>
        <v>0</v>
      </c>
      <c r="N723" s="107" t="s">
        <v>587</v>
      </c>
      <c r="O723" s="50">
        <f>IFERROR(IF(N722,O722/N722*100,0),0)</f>
        <v>0</v>
      </c>
      <c r="P723" s="50">
        <f t="shared" ref="P723" si="4856">IFERROR(IF(O722,P722/O722*100,0),0)</f>
        <v>0</v>
      </c>
      <c r="Q723" s="50">
        <f t="shared" ref="Q723:S723" si="4857">IFERROR(IF(P722,Q722/P722*100,0),0)</f>
        <v>0</v>
      </c>
      <c r="R723" s="192" t="str">
        <f t="shared" si="4681"/>
        <v/>
      </c>
      <c r="S723" s="50">
        <f t="shared" si="4857"/>
        <v>0</v>
      </c>
      <c r="T723" s="215"/>
      <c r="AA723" s="177" t="s">
        <v>110</v>
      </c>
      <c r="AD723" s="107" t="s">
        <v>683</v>
      </c>
      <c r="AE723" s="50" t="s">
        <v>683</v>
      </c>
      <c r="AF723" s="50" t="s">
        <v>683</v>
      </c>
      <c r="AG723" s="50" t="s">
        <v>683</v>
      </c>
      <c r="AH723" s="50" t="s">
        <v>683</v>
      </c>
      <c r="AI723" s="50" t="s">
        <v>683</v>
      </c>
      <c r="AJ723" s="50"/>
      <c r="AK723" s="107" t="s">
        <v>683</v>
      </c>
      <c r="AL723" s="50" t="s">
        <v>683</v>
      </c>
      <c r="AM723" s="50" t="s">
        <v>683</v>
      </c>
      <c r="AN723" s="50"/>
      <c r="AO723" s="125" t="s">
        <v>683</v>
      </c>
    </row>
    <row r="724" spans="1:41" ht="15" hidden="1" customHeight="1" outlineLevel="2">
      <c r="A724" s="155">
        <v>607110</v>
      </c>
      <c r="B724" s="156">
        <f t="shared" si="4648"/>
        <v>630502180</v>
      </c>
      <c r="C724" s="173">
        <v>502180</v>
      </c>
      <c r="D724" s="140"/>
      <c r="E724" s="109" t="str">
        <f>E402</f>
        <v>Бюджетообразующее предприятие 109</v>
      </c>
      <c r="F724" s="24" t="s">
        <v>105</v>
      </c>
      <c r="G724" s="125" t="str">
        <f t="shared" ref="G724" si="4858">IF(AD724="","",AD724)</f>
        <v/>
      </c>
      <c r="H724" s="125" t="str">
        <f t="shared" ref="H724" si="4859">IF(AE724="","",AE724)</f>
        <v/>
      </c>
      <c r="I724" s="125" t="str">
        <f t="shared" ref="I724" si="4860">IF(AF724="","",AF724)</f>
        <v/>
      </c>
      <c r="J724" s="125" t="str">
        <f t="shared" ref="J724" si="4861">IF(AG724="","",AG724)</f>
        <v/>
      </c>
      <c r="K724" s="125" t="str">
        <f t="shared" ref="K724" si="4862">IF(AH724="","",AH724)</f>
        <v/>
      </c>
      <c r="L724" s="125" t="str">
        <f t="shared" ref="L724" si="4863">IF(AI724="","",AI724)</f>
        <v/>
      </c>
      <c r="M724" s="125"/>
      <c r="N724" s="125" t="str">
        <f t="shared" ref="N724" si="4864">IF(AK724="","",AK724)</f>
        <v/>
      </c>
      <c r="O724" s="125" t="str">
        <f t="shared" ref="O724" si="4865">IF(AL724="","",AL724)</f>
        <v/>
      </c>
      <c r="P724" s="125" t="str">
        <f t="shared" ref="P724" si="4866">IF(AM724="","",AM724)</f>
        <v/>
      </c>
      <c r="Q724" s="125"/>
      <c r="R724" s="125" t="str">
        <f t="shared" si="4681"/>
        <v/>
      </c>
      <c r="S724" s="125"/>
      <c r="T724" s="211"/>
      <c r="AA724" s="177" t="s">
        <v>765</v>
      </c>
      <c r="AD724" s="125" t="s">
        <v>683</v>
      </c>
      <c r="AE724" s="125" t="s">
        <v>683</v>
      </c>
      <c r="AF724" s="125" t="s">
        <v>683</v>
      </c>
      <c r="AG724" s="125" t="s">
        <v>683</v>
      </c>
      <c r="AH724" s="125" t="s">
        <v>683</v>
      </c>
      <c r="AI724" s="125" t="s">
        <v>683</v>
      </c>
      <c r="AJ724" s="125"/>
      <c r="AK724" s="125" t="s">
        <v>683</v>
      </c>
      <c r="AL724" s="125" t="s">
        <v>683</v>
      </c>
      <c r="AM724" s="125" t="s">
        <v>683</v>
      </c>
      <c r="AN724" s="125"/>
      <c r="AO724" s="192" t="s">
        <v>683</v>
      </c>
    </row>
    <row r="725" spans="1:41" ht="15.75" hidden="1" outlineLevel="2">
      <c r="A725" s="155">
        <v>607120</v>
      </c>
      <c r="B725" s="156">
        <f t="shared" si="4648"/>
        <v>630502190</v>
      </c>
      <c r="C725" s="173">
        <v>502190</v>
      </c>
      <c r="D725" s="140"/>
      <c r="E725" s="55" t="s">
        <v>110</v>
      </c>
      <c r="F725" s="78" t="s">
        <v>613</v>
      </c>
      <c r="G725" s="107" t="s">
        <v>587</v>
      </c>
      <c r="H725" s="50">
        <f>IFERROR(IF(G724,H724/G724*100,0),0)</f>
        <v>0</v>
      </c>
      <c r="I725" s="50">
        <f t="shared" ref="I725" si="4867">IFERROR(IF(H724,I724/H724*100,0),0)</f>
        <v>0</v>
      </c>
      <c r="J725" s="50">
        <f t="shared" ref="J725" si="4868">IFERROR(IF(I724,J724/I724*100,0),0)</f>
        <v>0</v>
      </c>
      <c r="K725" s="50">
        <f t="shared" ref="K725" si="4869">IFERROR(IF(J724,K724/J724*100,0),0)</f>
        <v>0</v>
      </c>
      <c r="L725" s="50">
        <f t="shared" ref="L725" si="4870">IFERROR(IF(K724,L724/K724*100,0),0)</f>
        <v>0</v>
      </c>
      <c r="M725" s="50">
        <f t="shared" ref="M725" si="4871">IFERROR(IF(L724,M724/L724*100,0),0)</f>
        <v>0</v>
      </c>
      <c r="N725" s="107" t="s">
        <v>587</v>
      </c>
      <c r="O725" s="50">
        <f>IFERROR(IF(N724,O724/N724*100,0),0)</f>
        <v>0</v>
      </c>
      <c r="P725" s="50">
        <f t="shared" ref="P725" si="4872">IFERROR(IF(O724,P724/O724*100,0),0)</f>
        <v>0</v>
      </c>
      <c r="Q725" s="50">
        <f t="shared" ref="Q725:S725" si="4873">IFERROR(IF(P724,Q724/P724*100,0),0)</f>
        <v>0</v>
      </c>
      <c r="R725" s="192" t="str">
        <f t="shared" si="4681"/>
        <v/>
      </c>
      <c r="S725" s="50">
        <f t="shared" si="4873"/>
        <v>0</v>
      </c>
      <c r="T725" s="215"/>
      <c r="AA725" s="177" t="s">
        <v>110</v>
      </c>
      <c r="AD725" s="107" t="s">
        <v>683</v>
      </c>
      <c r="AE725" s="50" t="s">
        <v>683</v>
      </c>
      <c r="AF725" s="50" t="s">
        <v>683</v>
      </c>
      <c r="AG725" s="50" t="s">
        <v>683</v>
      </c>
      <c r="AH725" s="50" t="s">
        <v>683</v>
      </c>
      <c r="AI725" s="50" t="s">
        <v>683</v>
      </c>
      <c r="AJ725" s="50"/>
      <c r="AK725" s="107" t="s">
        <v>683</v>
      </c>
      <c r="AL725" s="50" t="s">
        <v>683</v>
      </c>
      <c r="AM725" s="50" t="s">
        <v>683</v>
      </c>
      <c r="AN725" s="50"/>
      <c r="AO725" s="125" t="s">
        <v>683</v>
      </c>
    </row>
    <row r="726" spans="1:41" ht="15" hidden="1" customHeight="1" outlineLevel="2">
      <c r="A726" s="155">
        <v>607130</v>
      </c>
      <c r="B726" s="156">
        <f t="shared" si="4648"/>
        <v>630502200</v>
      </c>
      <c r="C726" s="173">
        <v>502200</v>
      </c>
      <c r="D726" s="140"/>
      <c r="E726" s="109" t="str">
        <f>E404</f>
        <v>Бюджетообразующее предприятие 110</v>
      </c>
      <c r="F726" s="24" t="s">
        <v>105</v>
      </c>
      <c r="G726" s="125" t="str">
        <f t="shared" ref="G726" si="4874">IF(AD726="","",AD726)</f>
        <v/>
      </c>
      <c r="H726" s="125" t="str">
        <f t="shared" ref="H726" si="4875">IF(AE726="","",AE726)</f>
        <v/>
      </c>
      <c r="I726" s="125" t="str">
        <f t="shared" ref="I726" si="4876">IF(AF726="","",AF726)</f>
        <v/>
      </c>
      <c r="J726" s="125" t="str">
        <f t="shared" ref="J726" si="4877">IF(AG726="","",AG726)</f>
        <v/>
      </c>
      <c r="K726" s="125" t="str">
        <f t="shared" ref="K726" si="4878">IF(AH726="","",AH726)</f>
        <v/>
      </c>
      <c r="L726" s="125" t="str">
        <f t="shared" ref="L726" si="4879">IF(AI726="","",AI726)</f>
        <v/>
      </c>
      <c r="M726" s="125"/>
      <c r="N726" s="125" t="str">
        <f t="shared" ref="N726" si="4880">IF(AK726="","",AK726)</f>
        <v/>
      </c>
      <c r="O726" s="125" t="str">
        <f t="shared" ref="O726" si="4881">IF(AL726="","",AL726)</f>
        <v/>
      </c>
      <c r="P726" s="125" t="str">
        <f t="shared" ref="P726" si="4882">IF(AM726="","",AM726)</f>
        <v/>
      </c>
      <c r="Q726" s="125"/>
      <c r="R726" s="125" t="str">
        <f t="shared" si="4681"/>
        <v/>
      </c>
      <c r="S726" s="125"/>
      <c r="T726" s="211"/>
      <c r="AA726" s="177" t="s">
        <v>766</v>
      </c>
      <c r="AD726" s="125" t="s">
        <v>683</v>
      </c>
      <c r="AE726" s="125" t="s">
        <v>683</v>
      </c>
      <c r="AF726" s="125" t="s">
        <v>683</v>
      </c>
      <c r="AG726" s="125" t="s">
        <v>683</v>
      </c>
      <c r="AH726" s="125" t="s">
        <v>683</v>
      </c>
      <c r="AI726" s="125" t="s">
        <v>683</v>
      </c>
      <c r="AJ726" s="125"/>
      <c r="AK726" s="125" t="s">
        <v>683</v>
      </c>
      <c r="AL726" s="125" t="s">
        <v>683</v>
      </c>
      <c r="AM726" s="125" t="s">
        <v>683</v>
      </c>
      <c r="AN726" s="125"/>
      <c r="AO726" s="192" t="s">
        <v>683</v>
      </c>
    </row>
    <row r="727" spans="1:41" ht="15.75" hidden="1" outlineLevel="2">
      <c r="A727" s="155">
        <v>607140</v>
      </c>
      <c r="B727" s="156">
        <f t="shared" si="4648"/>
        <v>630502210</v>
      </c>
      <c r="C727" s="173">
        <v>502210</v>
      </c>
      <c r="D727" s="140"/>
      <c r="E727" s="55" t="s">
        <v>110</v>
      </c>
      <c r="F727" s="78" t="s">
        <v>613</v>
      </c>
      <c r="G727" s="107" t="s">
        <v>587</v>
      </c>
      <c r="H727" s="50">
        <f>IFERROR(IF(G726,H726/G726*100,0),0)</f>
        <v>0</v>
      </c>
      <c r="I727" s="50">
        <f t="shared" ref="I727" si="4883">IFERROR(IF(H726,I726/H726*100,0),0)</f>
        <v>0</v>
      </c>
      <c r="J727" s="50">
        <f t="shared" ref="J727" si="4884">IFERROR(IF(I726,J726/I726*100,0),0)</f>
        <v>0</v>
      </c>
      <c r="K727" s="50">
        <f t="shared" ref="K727" si="4885">IFERROR(IF(J726,K726/J726*100,0),0)</f>
        <v>0</v>
      </c>
      <c r="L727" s="50">
        <f t="shared" ref="L727" si="4886">IFERROR(IF(K726,L726/K726*100,0),0)</f>
        <v>0</v>
      </c>
      <c r="M727" s="50">
        <f t="shared" ref="M727" si="4887">IFERROR(IF(L726,M726/L726*100,0),0)</f>
        <v>0</v>
      </c>
      <c r="N727" s="107" t="s">
        <v>587</v>
      </c>
      <c r="O727" s="50">
        <f>IFERROR(IF(N726,O726/N726*100,0),0)</f>
        <v>0</v>
      </c>
      <c r="P727" s="50">
        <f t="shared" ref="P727" si="4888">IFERROR(IF(O726,P726/O726*100,0),0)</f>
        <v>0</v>
      </c>
      <c r="Q727" s="50">
        <f t="shared" ref="Q727:S727" si="4889">IFERROR(IF(P726,Q726/P726*100,0),0)</f>
        <v>0</v>
      </c>
      <c r="R727" s="192" t="str">
        <f t="shared" si="4681"/>
        <v/>
      </c>
      <c r="S727" s="50">
        <f t="shared" si="4889"/>
        <v>0</v>
      </c>
      <c r="T727" s="215"/>
      <c r="AA727" s="177" t="s">
        <v>110</v>
      </c>
      <c r="AD727" s="107" t="s">
        <v>683</v>
      </c>
      <c r="AE727" s="50" t="s">
        <v>683</v>
      </c>
      <c r="AF727" s="50" t="s">
        <v>683</v>
      </c>
      <c r="AG727" s="50" t="s">
        <v>683</v>
      </c>
      <c r="AH727" s="50" t="s">
        <v>683</v>
      </c>
      <c r="AI727" s="50" t="s">
        <v>683</v>
      </c>
      <c r="AJ727" s="50"/>
      <c r="AK727" s="107" t="s">
        <v>683</v>
      </c>
      <c r="AL727" s="50" t="s">
        <v>683</v>
      </c>
      <c r="AM727" s="50" t="s">
        <v>683</v>
      </c>
      <c r="AN727" s="50"/>
      <c r="AO727" s="125" t="s">
        <v>683</v>
      </c>
    </row>
    <row r="728" spans="1:41" ht="15" hidden="1" customHeight="1" outlineLevel="2">
      <c r="A728" s="155">
        <v>607150</v>
      </c>
      <c r="B728" s="156">
        <f t="shared" si="4648"/>
        <v>630502220</v>
      </c>
      <c r="C728" s="173">
        <v>502220</v>
      </c>
      <c r="D728" s="140"/>
      <c r="E728" s="109" t="str">
        <f>E406</f>
        <v>Бюджетообразующее предприятие 111</v>
      </c>
      <c r="F728" s="24" t="s">
        <v>105</v>
      </c>
      <c r="G728" s="125" t="str">
        <f t="shared" ref="G728" si="4890">IF(AD728="","",AD728)</f>
        <v/>
      </c>
      <c r="H728" s="125" t="str">
        <f t="shared" ref="H728" si="4891">IF(AE728="","",AE728)</f>
        <v/>
      </c>
      <c r="I728" s="125" t="str">
        <f t="shared" ref="I728" si="4892">IF(AF728="","",AF728)</f>
        <v/>
      </c>
      <c r="J728" s="125" t="str">
        <f t="shared" ref="J728" si="4893">IF(AG728="","",AG728)</f>
        <v/>
      </c>
      <c r="K728" s="125" t="str">
        <f t="shared" ref="K728" si="4894">IF(AH728="","",AH728)</f>
        <v/>
      </c>
      <c r="L728" s="125" t="str">
        <f t="shared" ref="L728" si="4895">IF(AI728="","",AI728)</f>
        <v/>
      </c>
      <c r="M728" s="125"/>
      <c r="N728" s="125" t="str">
        <f t="shared" ref="N728" si="4896">IF(AK728="","",AK728)</f>
        <v/>
      </c>
      <c r="O728" s="125" t="str">
        <f t="shared" ref="O728" si="4897">IF(AL728="","",AL728)</f>
        <v/>
      </c>
      <c r="P728" s="125" t="str">
        <f t="shared" ref="P728" si="4898">IF(AM728="","",AM728)</f>
        <v/>
      </c>
      <c r="Q728" s="125"/>
      <c r="R728" s="125" t="str">
        <f t="shared" si="4681"/>
        <v/>
      </c>
      <c r="S728" s="125"/>
      <c r="T728" s="211"/>
      <c r="AA728" s="177" t="s">
        <v>767</v>
      </c>
      <c r="AD728" s="125" t="s">
        <v>683</v>
      </c>
      <c r="AE728" s="125" t="s">
        <v>683</v>
      </c>
      <c r="AF728" s="125" t="s">
        <v>683</v>
      </c>
      <c r="AG728" s="125" t="s">
        <v>683</v>
      </c>
      <c r="AH728" s="125" t="s">
        <v>683</v>
      </c>
      <c r="AI728" s="125" t="s">
        <v>683</v>
      </c>
      <c r="AJ728" s="125"/>
      <c r="AK728" s="125" t="s">
        <v>683</v>
      </c>
      <c r="AL728" s="125" t="s">
        <v>683</v>
      </c>
      <c r="AM728" s="125" t="s">
        <v>683</v>
      </c>
      <c r="AN728" s="125"/>
      <c r="AO728" s="192" t="s">
        <v>683</v>
      </c>
    </row>
    <row r="729" spans="1:41" ht="15.75" hidden="1" outlineLevel="2">
      <c r="A729" s="155">
        <v>607160</v>
      </c>
      <c r="B729" s="156">
        <f t="shared" si="4648"/>
        <v>630502230</v>
      </c>
      <c r="C729" s="173">
        <v>502230</v>
      </c>
      <c r="D729" s="140"/>
      <c r="E729" s="55" t="s">
        <v>110</v>
      </c>
      <c r="F729" s="78" t="s">
        <v>613</v>
      </c>
      <c r="G729" s="107" t="s">
        <v>587</v>
      </c>
      <c r="H729" s="50">
        <f>IFERROR(IF(G728,H728/G728*100,0),0)</f>
        <v>0</v>
      </c>
      <c r="I729" s="50">
        <f t="shared" ref="I729" si="4899">IFERROR(IF(H728,I728/H728*100,0),0)</f>
        <v>0</v>
      </c>
      <c r="J729" s="50">
        <f t="shared" ref="J729" si="4900">IFERROR(IF(I728,J728/I728*100,0),0)</f>
        <v>0</v>
      </c>
      <c r="K729" s="50">
        <f t="shared" ref="K729" si="4901">IFERROR(IF(J728,K728/J728*100,0),0)</f>
        <v>0</v>
      </c>
      <c r="L729" s="50">
        <f t="shared" ref="L729" si="4902">IFERROR(IF(K728,L728/K728*100,0),0)</f>
        <v>0</v>
      </c>
      <c r="M729" s="50">
        <f t="shared" ref="M729" si="4903">IFERROR(IF(L728,M728/L728*100,0),0)</f>
        <v>0</v>
      </c>
      <c r="N729" s="107" t="s">
        <v>587</v>
      </c>
      <c r="O729" s="50">
        <f>IFERROR(IF(N728,O728/N728*100,0),0)</f>
        <v>0</v>
      </c>
      <c r="P729" s="50">
        <f t="shared" ref="P729" si="4904">IFERROR(IF(O728,P728/O728*100,0),0)</f>
        <v>0</v>
      </c>
      <c r="Q729" s="50">
        <f t="shared" ref="Q729:S729" si="4905">IFERROR(IF(P728,Q728/P728*100,0),0)</f>
        <v>0</v>
      </c>
      <c r="R729" s="192" t="str">
        <f t="shared" si="4681"/>
        <v/>
      </c>
      <c r="S729" s="50">
        <f t="shared" si="4905"/>
        <v>0</v>
      </c>
      <c r="T729" s="215"/>
      <c r="AA729" s="177" t="s">
        <v>110</v>
      </c>
      <c r="AD729" s="107" t="s">
        <v>683</v>
      </c>
      <c r="AE729" s="50" t="s">
        <v>683</v>
      </c>
      <c r="AF729" s="50" t="s">
        <v>683</v>
      </c>
      <c r="AG729" s="50" t="s">
        <v>683</v>
      </c>
      <c r="AH729" s="50" t="s">
        <v>683</v>
      </c>
      <c r="AI729" s="50" t="s">
        <v>683</v>
      </c>
      <c r="AJ729" s="50"/>
      <c r="AK729" s="107" t="s">
        <v>683</v>
      </c>
      <c r="AL729" s="50" t="s">
        <v>683</v>
      </c>
      <c r="AM729" s="50" t="s">
        <v>683</v>
      </c>
      <c r="AN729" s="50"/>
      <c r="AO729" s="125" t="s">
        <v>683</v>
      </c>
    </row>
    <row r="730" spans="1:41" ht="15" hidden="1" customHeight="1" outlineLevel="2">
      <c r="A730" s="155">
        <v>607170</v>
      </c>
      <c r="B730" s="156">
        <f t="shared" si="4648"/>
        <v>630502240</v>
      </c>
      <c r="C730" s="173">
        <v>502240</v>
      </c>
      <c r="D730" s="140"/>
      <c r="E730" s="109" t="str">
        <f>E408</f>
        <v>Бюджетообразующее предприятие 112</v>
      </c>
      <c r="F730" s="24" t="s">
        <v>105</v>
      </c>
      <c r="G730" s="125" t="str">
        <f t="shared" ref="G730" si="4906">IF(AD730="","",AD730)</f>
        <v/>
      </c>
      <c r="H730" s="125" t="str">
        <f t="shared" ref="H730" si="4907">IF(AE730="","",AE730)</f>
        <v/>
      </c>
      <c r="I730" s="125" t="str">
        <f t="shared" ref="I730" si="4908">IF(AF730="","",AF730)</f>
        <v/>
      </c>
      <c r="J730" s="125" t="str">
        <f t="shared" ref="J730" si="4909">IF(AG730="","",AG730)</f>
        <v/>
      </c>
      <c r="K730" s="125" t="str">
        <f t="shared" ref="K730" si="4910">IF(AH730="","",AH730)</f>
        <v/>
      </c>
      <c r="L730" s="125" t="str">
        <f t="shared" ref="L730" si="4911">IF(AI730="","",AI730)</f>
        <v/>
      </c>
      <c r="M730" s="125"/>
      <c r="N730" s="125" t="str">
        <f t="shared" ref="N730" si="4912">IF(AK730="","",AK730)</f>
        <v/>
      </c>
      <c r="O730" s="125" t="str">
        <f t="shared" ref="O730" si="4913">IF(AL730="","",AL730)</f>
        <v/>
      </c>
      <c r="P730" s="125" t="str">
        <f t="shared" ref="P730" si="4914">IF(AM730="","",AM730)</f>
        <v/>
      </c>
      <c r="Q730" s="125"/>
      <c r="R730" s="125" t="str">
        <f t="shared" si="4681"/>
        <v/>
      </c>
      <c r="S730" s="125"/>
      <c r="T730" s="211"/>
      <c r="AA730" s="177" t="s">
        <v>768</v>
      </c>
      <c r="AD730" s="125" t="s">
        <v>683</v>
      </c>
      <c r="AE730" s="125" t="s">
        <v>683</v>
      </c>
      <c r="AF730" s="125" t="s">
        <v>683</v>
      </c>
      <c r="AG730" s="125" t="s">
        <v>683</v>
      </c>
      <c r="AH730" s="125" t="s">
        <v>683</v>
      </c>
      <c r="AI730" s="125" t="s">
        <v>683</v>
      </c>
      <c r="AJ730" s="125"/>
      <c r="AK730" s="125" t="s">
        <v>683</v>
      </c>
      <c r="AL730" s="125" t="s">
        <v>683</v>
      </c>
      <c r="AM730" s="125" t="s">
        <v>683</v>
      </c>
      <c r="AN730" s="125"/>
      <c r="AO730" s="192" t="s">
        <v>683</v>
      </c>
    </row>
    <row r="731" spans="1:41" ht="15.75" hidden="1" outlineLevel="2">
      <c r="A731" s="155">
        <v>607180</v>
      </c>
      <c r="B731" s="156">
        <f t="shared" si="4648"/>
        <v>630502250</v>
      </c>
      <c r="C731" s="173">
        <v>502250</v>
      </c>
      <c r="D731" s="140"/>
      <c r="E731" s="55" t="s">
        <v>110</v>
      </c>
      <c r="F731" s="78" t="s">
        <v>613</v>
      </c>
      <c r="G731" s="107" t="s">
        <v>587</v>
      </c>
      <c r="H731" s="50">
        <f>IFERROR(IF(G730,H730/G730*100,0),0)</f>
        <v>0</v>
      </c>
      <c r="I731" s="50">
        <f t="shared" ref="I731" si="4915">IFERROR(IF(H730,I730/H730*100,0),0)</f>
        <v>0</v>
      </c>
      <c r="J731" s="50">
        <f t="shared" ref="J731" si="4916">IFERROR(IF(I730,J730/I730*100,0),0)</f>
        <v>0</v>
      </c>
      <c r="K731" s="50">
        <f t="shared" ref="K731" si="4917">IFERROR(IF(J730,K730/J730*100,0),0)</f>
        <v>0</v>
      </c>
      <c r="L731" s="50">
        <f t="shared" ref="L731" si="4918">IFERROR(IF(K730,L730/K730*100,0),0)</f>
        <v>0</v>
      </c>
      <c r="M731" s="50">
        <f t="shared" ref="M731" si="4919">IFERROR(IF(L730,M730/L730*100,0),0)</f>
        <v>0</v>
      </c>
      <c r="N731" s="107" t="s">
        <v>587</v>
      </c>
      <c r="O731" s="50">
        <f>IFERROR(IF(N730,O730/N730*100,0),0)</f>
        <v>0</v>
      </c>
      <c r="P731" s="50">
        <f t="shared" ref="P731" si="4920">IFERROR(IF(O730,P730/O730*100,0),0)</f>
        <v>0</v>
      </c>
      <c r="Q731" s="50">
        <f t="shared" ref="Q731:S731" si="4921">IFERROR(IF(P730,Q730/P730*100,0),0)</f>
        <v>0</v>
      </c>
      <c r="R731" s="192" t="str">
        <f t="shared" si="4681"/>
        <v/>
      </c>
      <c r="S731" s="50">
        <f t="shared" si="4921"/>
        <v>0</v>
      </c>
      <c r="T731" s="215"/>
      <c r="AA731" s="177" t="s">
        <v>110</v>
      </c>
      <c r="AD731" s="107" t="s">
        <v>683</v>
      </c>
      <c r="AE731" s="50" t="s">
        <v>683</v>
      </c>
      <c r="AF731" s="50" t="s">
        <v>683</v>
      </c>
      <c r="AG731" s="50" t="s">
        <v>683</v>
      </c>
      <c r="AH731" s="50" t="s">
        <v>683</v>
      </c>
      <c r="AI731" s="50" t="s">
        <v>683</v>
      </c>
      <c r="AJ731" s="50"/>
      <c r="AK731" s="107" t="s">
        <v>683</v>
      </c>
      <c r="AL731" s="50" t="s">
        <v>683</v>
      </c>
      <c r="AM731" s="50" t="s">
        <v>683</v>
      </c>
      <c r="AN731" s="50"/>
      <c r="AO731" s="125" t="s">
        <v>683</v>
      </c>
    </row>
    <row r="732" spans="1:41" ht="15" hidden="1" customHeight="1" outlineLevel="2">
      <c r="A732" s="155">
        <v>607190</v>
      </c>
      <c r="B732" s="156">
        <f t="shared" si="4648"/>
        <v>630502260</v>
      </c>
      <c r="C732" s="173">
        <v>502260</v>
      </c>
      <c r="D732" s="140"/>
      <c r="E732" s="109" t="str">
        <f>E410</f>
        <v>Бюджетообразующее предприятие 113</v>
      </c>
      <c r="F732" s="24" t="s">
        <v>105</v>
      </c>
      <c r="G732" s="125" t="str">
        <f t="shared" ref="G732" si="4922">IF(AD732="","",AD732)</f>
        <v/>
      </c>
      <c r="H732" s="125" t="str">
        <f t="shared" ref="H732" si="4923">IF(AE732="","",AE732)</f>
        <v/>
      </c>
      <c r="I732" s="125" t="str">
        <f t="shared" ref="I732" si="4924">IF(AF732="","",AF732)</f>
        <v/>
      </c>
      <c r="J732" s="125" t="str">
        <f t="shared" ref="J732" si="4925">IF(AG732="","",AG732)</f>
        <v/>
      </c>
      <c r="K732" s="125" t="str">
        <f t="shared" ref="K732" si="4926">IF(AH732="","",AH732)</f>
        <v/>
      </c>
      <c r="L732" s="125" t="str">
        <f t="shared" ref="L732" si="4927">IF(AI732="","",AI732)</f>
        <v/>
      </c>
      <c r="M732" s="125"/>
      <c r="N732" s="125" t="str">
        <f t="shared" ref="N732" si="4928">IF(AK732="","",AK732)</f>
        <v/>
      </c>
      <c r="O732" s="125" t="str">
        <f t="shared" ref="O732" si="4929">IF(AL732="","",AL732)</f>
        <v/>
      </c>
      <c r="P732" s="125" t="str">
        <f t="shared" ref="P732" si="4930">IF(AM732="","",AM732)</f>
        <v/>
      </c>
      <c r="Q732" s="125"/>
      <c r="R732" s="125" t="str">
        <f t="shared" si="4681"/>
        <v/>
      </c>
      <c r="S732" s="125"/>
      <c r="T732" s="211"/>
      <c r="AA732" s="177" t="s">
        <v>769</v>
      </c>
      <c r="AD732" s="125" t="s">
        <v>683</v>
      </c>
      <c r="AE732" s="125" t="s">
        <v>683</v>
      </c>
      <c r="AF732" s="125" t="s">
        <v>683</v>
      </c>
      <c r="AG732" s="125" t="s">
        <v>683</v>
      </c>
      <c r="AH732" s="125" t="s">
        <v>683</v>
      </c>
      <c r="AI732" s="125" t="s">
        <v>683</v>
      </c>
      <c r="AJ732" s="125"/>
      <c r="AK732" s="125" t="s">
        <v>683</v>
      </c>
      <c r="AL732" s="125" t="s">
        <v>683</v>
      </c>
      <c r="AM732" s="125" t="s">
        <v>683</v>
      </c>
      <c r="AN732" s="125"/>
      <c r="AO732" s="192" t="s">
        <v>683</v>
      </c>
    </row>
    <row r="733" spans="1:41" ht="15.75" hidden="1" outlineLevel="2">
      <c r="A733" s="155">
        <v>607200</v>
      </c>
      <c r="B733" s="156">
        <f t="shared" si="4648"/>
        <v>630502270</v>
      </c>
      <c r="C733" s="173">
        <v>502270</v>
      </c>
      <c r="D733" s="140"/>
      <c r="E733" s="55" t="s">
        <v>110</v>
      </c>
      <c r="F733" s="78" t="s">
        <v>613</v>
      </c>
      <c r="G733" s="107" t="s">
        <v>587</v>
      </c>
      <c r="H733" s="50">
        <f>IFERROR(IF(G732,H732/G732*100,0),0)</f>
        <v>0</v>
      </c>
      <c r="I733" s="50">
        <f t="shared" ref="I733" si="4931">IFERROR(IF(H732,I732/H732*100,0),0)</f>
        <v>0</v>
      </c>
      <c r="J733" s="50">
        <f t="shared" ref="J733" si="4932">IFERROR(IF(I732,J732/I732*100,0),0)</f>
        <v>0</v>
      </c>
      <c r="K733" s="50">
        <f t="shared" ref="K733" si="4933">IFERROR(IF(J732,K732/J732*100,0),0)</f>
        <v>0</v>
      </c>
      <c r="L733" s="50">
        <f t="shared" ref="L733" si="4934">IFERROR(IF(K732,L732/K732*100,0),0)</f>
        <v>0</v>
      </c>
      <c r="M733" s="50">
        <f t="shared" ref="M733" si="4935">IFERROR(IF(L732,M732/L732*100,0),0)</f>
        <v>0</v>
      </c>
      <c r="N733" s="107" t="s">
        <v>587</v>
      </c>
      <c r="O733" s="50">
        <f>IFERROR(IF(N732,O732/N732*100,0),0)</f>
        <v>0</v>
      </c>
      <c r="P733" s="50">
        <f t="shared" ref="P733" si="4936">IFERROR(IF(O732,P732/O732*100,0),0)</f>
        <v>0</v>
      </c>
      <c r="Q733" s="50">
        <f t="shared" ref="Q733:S733" si="4937">IFERROR(IF(P732,Q732/P732*100,0),0)</f>
        <v>0</v>
      </c>
      <c r="R733" s="192" t="str">
        <f t="shared" si="4681"/>
        <v/>
      </c>
      <c r="S733" s="50">
        <f t="shared" si="4937"/>
        <v>0</v>
      </c>
      <c r="T733" s="215"/>
      <c r="AA733" s="177" t="s">
        <v>110</v>
      </c>
      <c r="AD733" s="107" t="s">
        <v>683</v>
      </c>
      <c r="AE733" s="50" t="s">
        <v>683</v>
      </c>
      <c r="AF733" s="50" t="s">
        <v>683</v>
      </c>
      <c r="AG733" s="50" t="s">
        <v>683</v>
      </c>
      <c r="AH733" s="50" t="s">
        <v>683</v>
      </c>
      <c r="AI733" s="50" t="s">
        <v>683</v>
      </c>
      <c r="AJ733" s="50"/>
      <c r="AK733" s="107" t="s">
        <v>683</v>
      </c>
      <c r="AL733" s="50" t="s">
        <v>683</v>
      </c>
      <c r="AM733" s="50" t="s">
        <v>683</v>
      </c>
      <c r="AN733" s="50"/>
      <c r="AO733" s="125" t="s">
        <v>683</v>
      </c>
    </row>
    <row r="734" spans="1:41" ht="15" hidden="1" customHeight="1" outlineLevel="2">
      <c r="A734" s="155">
        <v>607210</v>
      </c>
      <c r="B734" s="156">
        <f t="shared" si="4648"/>
        <v>630502280</v>
      </c>
      <c r="C734" s="173">
        <v>502280</v>
      </c>
      <c r="D734" s="140"/>
      <c r="E734" s="109" t="str">
        <f>E412</f>
        <v>Бюджетообразующее предприятие 114</v>
      </c>
      <c r="F734" s="24" t="s">
        <v>105</v>
      </c>
      <c r="G734" s="125" t="str">
        <f t="shared" ref="G734" si="4938">IF(AD734="","",AD734)</f>
        <v/>
      </c>
      <c r="H734" s="125" t="str">
        <f t="shared" ref="H734" si="4939">IF(AE734="","",AE734)</f>
        <v/>
      </c>
      <c r="I734" s="125" t="str">
        <f t="shared" ref="I734" si="4940">IF(AF734="","",AF734)</f>
        <v/>
      </c>
      <c r="J734" s="125" t="str">
        <f t="shared" ref="J734" si="4941">IF(AG734="","",AG734)</f>
        <v/>
      </c>
      <c r="K734" s="125" t="str">
        <f t="shared" ref="K734" si="4942">IF(AH734="","",AH734)</f>
        <v/>
      </c>
      <c r="L734" s="125" t="str">
        <f t="shared" ref="L734" si="4943">IF(AI734="","",AI734)</f>
        <v/>
      </c>
      <c r="M734" s="125"/>
      <c r="N734" s="125" t="str">
        <f t="shared" ref="N734" si="4944">IF(AK734="","",AK734)</f>
        <v/>
      </c>
      <c r="O734" s="125" t="str">
        <f t="shared" ref="O734" si="4945">IF(AL734="","",AL734)</f>
        <v/>
      </c>
      <c r="P734" s="125" t="str">
        <f t="shared" ref="P734" si="4946">IF(AM734="","",AM734)</f>
        <v/>
      </c>
      <c r="Q734" s="125"/>
      <c r="R734" s="125" t="str">
        <f t="shared" si="4681"/>
        <v/>
      </c>
      <c r="S734" s="125"/>
      <c r="T734" s="211"/>
      <c r="AA734" s="177" t="s">
        <v>770</v>
      </c>
      <c r="AD734" s="125" t="s">
        <v>683</v>
      </c>
      <c r="AE734" s="125" t="s">
        <v>683</v>
      </c>
      <c r="AF734" s="125" t="s">
        <v>683</v>
      </c>
      <c r="AG734" s="125" t="s">
        <v>683</v>
      </c>
      <c r="AH734" s="125" t="s">
        <v>683</v>
      </c>
      <c r="AI734" s="125" t="s">
        <v>683</v>
      </c>
      <c r="AJ734" s="125"/>
      <c r="AK734" s="125" t="s">
        <v>683</v>
      </c>
      <c r="AL734" s="125" t="s">
        <v>683</v>
      </c>
      <c r="AM734" s="125" t="s">
        <v>683</v>
      </c>
      <c r="AN734" s="125"/>
      <c r="AO734" s="192" t="s">
        <v>683</v>
      </c>
    </row>
    <row r="735" spans="1:41" ht="15.75" hidden="1" outlineLevel="2">
      <c r="A735" s="155">
        <v>607220</v>
      </c>
      <c r="B735" s="156">
        <f t="shared" si="4648"/>
        <v>630502290</v>
      </c>
      <c r="C735" s="173">
        <v>502290</v>
      </c>
      <c r="D735" s="140"/>
      <c r="E735" s="55" t="s">
        <v>110</v>
      </c>
      <c r="F735" s="78" t="s">
        <v>613</v>
      </c>
      <c r="G735" s="107" t="s">
        <v>587</v>
      </c>
      <c r="H735" s="50">
        <f>IFERROR(IF(G734,H734/G734*100,0),0)</f>
        <v>0</v>
      </c>
      <c r="I735" s="50">
        <f t="shared" ref="I735" si="4947">IFERROR(IF(H734,I734/H734*100,0),0)</f>
        <v>0</v>
      </c>
      <c r="J735" s="50">
        <f t="shared" ref="J735" si="4948">IFERROR(IF(I734,J734/I734*100,0),0)</f>
        <v>0</v>
      </c>
      <c r="K735" s="50">
        <f t="shared" ref="K735" si="4949">IFERROR(IF(J734,K734/J734*100,0),0)</f>
        <v>0</v>
      </c>
      <c r="L735" s="50">
        <f t="shared" ref="L735" si="4950">IFERROR(IF(K734,L734/K734*100,0),0)</f>
        <v>0</v>
      </c>
      <c r="M735" s="50">
        <f t="shared" ref="M735" si="4951">IFERROR(IF(L734,M734/L734*100,0),0)</f>
        <v>0</v>
      </c>
      <c r="N735" s="107" t="s">
        <v>587</v>
      </c>
      <c r="O735" s="50">
        <f>IFERROR(IF(N734,O734/N734*100,0),0)</f>
        <v>0</v>
      </c>
      <c r="P735" s="50">
        <f t="shared" ref="P735" si="4952">IFERROR(IF(O734,P734/O734*100,0),0)</f>
        <v>0</v>
      </c>
      <c r="Q735" s="50">
        <f t="shared" ref="Q735:S735" si="4953">IFERROR(IF(P734,Q734/P734*100,0),0)</f>
        <v>0</v>
      </c>
      <c r="R735" s="192" t="str">
        <f t="shared" si="4681"/>
        <v/>
      </c>
      <c r="S735" s="50">
        <f t="shared" si="4953"/>
        <v>0</v>
      </c>
      <c r="T735" s="215"/>
      <c r="AA735" s="177" t="s">
        <v>110</v>
      </c>
      <c r="AD735" s="107" t="s">
        <v>683</v>
      </c>
      <c r="AE735" s="50" t="s">
        <v>683</v>
      </c>
      <c r="AF735" s="50" t="s">
        <v>683</v>
      </c>
      <c r="AG735" s="50" t="s">
        <v>683</v>
      </c>
      <c r="AH735" s="50" t="s">
        <v>683</v>
      </c>
      <c r="AI735" s="50" t="s">
        <v>683</v>
      </c>
      <c r="AJ735" s="50"/>
      <c r="AK735" s="107" t="s">
        <v>683</v>
      </c>
      <c r="AL735" s="50" t="s">
        <v>683</v>
      </c>
      <c r="AM735" s="50" t="s">
        <v>683</v>
      </c>
      <c r="AN735" s="50"/>
      <c r="AO735" s="125" t="s">
        <v>683</v>
      </c>
    </row>
    <row r="736" spans="1:41" ht="15" hidden="1" customHeight="1" outlineLevel="2">
      <c r="A736" s="155">
        <v>607230</v>
      </c>
      <c r="B736" s="156">
        <f t="shared" si="4648"/>
        <v>630502300</v>
      </c>
      <c r="C736" s="173">
        <v>502300</v>
      </c>
      <c r="D736" s="140"/>
      <c r="E736" s="109" t="str">
        <f>E414</f>
        <v>Бюджетообразующее предприятие 115</v>
      </c>
      <c r="F736" s="24" t="s">
        <v>105</v>
      </c>
      <c r="G736" s="125" t="str">
        <f t="shared" ref="G736" si="4954">IF(AD736="","",AD736)</f>
        <v/>
      </c>
      <c r="H736" s="125" t="str">
        <f t="shared" ref="H736" si="4955">IF(AE736="","",AE736)</f>
        <v/>
      </c>
      <c r="I736" s="125" t="str">
        <f t="shared" ref="I736" si="4956">IF(AF736="","",AF736)</f>
        <v/>
      </c>
      <c r="J736" s="125" t="str">
        <f t="shared" ref="J736" si="4957">IF(AG736="","",AG736)</f>
        <v/>
      </c>
      <c r="K736" s="125" t="str">
        <f t="shared" ref="K736" si="4958">IF(AH736="","",AH736)</f>
        <v/>
      </c>
      <c r="L736" s="125" t="str">
        <f t="shared" ref="L736" si="4959">IF(AI736="","",AI736)</f>
        <v/>
      </c>
      <c r="M736" s="125"/>
      <c r="N736" s="125" t="str">
        <f t="shared" ref="N736" si="4960">IF(AK736="","",AK736)</f>
        <v/>
      </c>
      <c r="O736" s="125" t="str">
        <f t="shared" ref="O736" si="4961">IF(AL736="","",AL736)</f>
        <v/>
      </c>
      <c r="P736" s="125" t="str">
        <f t="shared" ref="P736" si="4962">IF(AM736="","",AM736)</f>
        <v/>
      </c>
      <c r="Q736" s="125"/>
      <c r="R736" s="125" t="str">
        <f t="shared" si="4681"/>
        <v/>
      </c>
      <c r="S736" s="125"/>
      <c r="T736" s="211"/>
      <c r="AA736" s="177" t="s">
        <v>771</v>
      </c>
      <c r="AD736" s="125" t="s">
        <v>683</v>
      </c>
      <c r="AE736" s="125" t="s">
        <v>683</v>
      </c>
      <c r="AF736" s="125" t="s">
        <v>683</v>
      </c>
      <c r="AG736" s="125" t="s">
        <v>683</v>
      </c>
      <c r="AH736" s="125" t="s">
        <v>683</v>
      </c>
      <c r="AI736" s="125" t="s">
        <v>683</v>
      </c>
      <c r="AJ736" s="125"/>
      <c r="AK736" s="125" t="s">
        <v>683</v>
      </c>
      <c r="AL736" s="125" t="s">
        <v>683</v>
      </c>
      <c r="AM736" s="125" t="s">
        <v>683</v>
      </c>
      <c r="AN736" s="125"/>
      <c r="AO736" s="192" t="s">
        <v>683</v>
      </c>
    </row>
    <row r="737" spans="1:41" ht="15.75" hidden="1" outlineLevel="2">
      <c r="A737" s="155">
        <v>607240</v>
      </c>
      <c r="B737" s="156">
        <f t="shared" si="4648"/>
        <v>630502310</v>
      </c>
      <c r="C737" s="173">
        <v>502310</v>
      </c>
      <c r="D737" s="140"/>
      <c r="E737" s="55" t="s">
        <v>110</v>
      </c>
      <c r="F737" s="78" t="s">
        <v>613</v>
      </c>
      <c r="G737" s="107" t="s">
        <v>587</v>
      </c>
      <c r="H737" s="50">
        <f>IFERROR(IF(G736,H736/G736*100,0),0)</f>
        <v>0</v>
      </c>
      <c r="I737" s="50">
        <f t="shared" ref="I737" si="4963">IFERROR(IF(H736,I736/H736*100,0),0)</f>
        <v>0</v>
      </c>
      <c r="J737" s="50">
        <f t="shared" ref="J737" si="4964">IFERROR(IF(I736,J736/I736*100,0),0)</f>
        <v>0</v>
      </c>
      <c r="K737" s="50">
        <f t="shared" ref="K737" si="4965">IFERROR(IF(J736,K736/J736*100,0),0)</f>
        <v>0</v>
      </c>
      <c r="L737" s="50">
        <f t="shared" ref="L737" si="4966">IFERROR(IF(K736,L736/K736*100,0),0)</f>
        <v>0</v>
      </c>
      <c r="M737" s="50">
        <f t="shared" ref="M737" si="4967">IFERROR(IF(L736,M736/L736*100,0),0)</f>
        <v>0</v>
      </c>
      <c r="N737" s="107" t="s">
        <v>587</v>
      </c>
      <c r="O737" s="50">
        <f>IFERROR(IF(N736,O736/N736*100,0),0)</f>
        <v>0</v>
      </c>
      <c r="P737" s="50">
        <f t="shared" ref="P737" si="4968">IFERROR(IF(O736,P736/O736*100,0),0)</f>
        <v>0</v>
      </c>
      <c r="Q737" s="50">
        <f t="shared" ref="Q737:S737" si="4969">IFERROR(IF(P736,Q736/P736*100,0),0)</f>
        <v>0</v>
      </c>
      <c r="R737" s="192" t="str">
        <f t="shared" si="4681"/>
        <v/>
      </c>
      <c r="S737" s="50">
        <f t="shared" si="4969"/>
        <v>0</v>
      </c>
      <c r="T737" s="215"/>
      <c r="AA737" s="177" t="s">
        <v>110</v>
      </c>
      <c r="AD737" s="107" t="s">
        <v>683</v>
      </c>
      <c r="AE737" s="50" t="s">
        <v>683</v>
      </c>
      <c r="AF737" s="50" t="s">
        <v>683</v>
      </c>
      <c r="AG737" s="50" t="s">
        <v>683</v>
      </c>
      <c r="AH737" s="50" t="s">
        <v>683</v>
      </c>
      <c r="AI737" s="50" t="s">
        <v>683</v>
      </c>
      <c r="AJ737" s="50"/>
      <c r="AK737" s="107" t="s">
        <v>683</v>
      </c>
      <c r="AL737" s="50" t="s">
        <v>683</v>
      </c>
      <c r="AM737" s="50" t="s">
        <v>683</v>
      </c>
      <c r="AN737" s="50"/>
      <c r="AO737" s="125" t="s">
        <v>683</v>
      </c>
    </row>
    <row r="738" spans="1:41" ht="15" hidden="1" customHeight="1" outlineLevel="2">
      <c r="A738" s="155">
        <v>607250</v>
      </c>
      <c r="B738" s="156">
        <f t="shared" si="4648"/>
        <v>630502320</v>
      </c>
      <c r="C738" s="173">
        <v>502320</v>
      </c>
      <c r="D738" s="140"/>
      <c r="E738" s="109" t="str">
        <f>E416</f>
        <v>Бюджетообразующее предприятие 116</v>
      </c>
      <c r="F738" s="24" t="s">
        <v>105</v>
      </c>
      <c r="G738" s="125" t="str">
        <f t="shared" ref="G738" si="4970">IF(AD738="","",AD738)</f>
        <v/>
      </c>
      <c r="H738" s="125" t="str">
        <f t="shared" ref="H738" si="4971">IF(AE738="","",AE738)</f>
        <v/>
      </c>
      <c r="I738" s="125" t="str">
        <f t="shared" ref="I738" si="4972">IF(AF738="","",AF738)</f>
        <v/>
      </c>
      <c r="J738" s="125" t="str">
        <f t="shared" ref="J738" si="4973">IF(AG738="","",AG738)</f>
        <v/>
      </c>
      <c r="K738" s="125" t="str">
        <f t="shared" ref="K738" si="4974">IF(AH738="","",AH738)</f>
        <v/>
      </c>
      <c r="L738" s="125" t="str">
        <f t="shared" ref="L738" si="4975">IF(AI738="","",AI738)</f>
        <v/>
      </c>
      <c r="M738" s="125"/>
      <c r="N738" s="125" t="str">
        <f t="shared" ref="N738" si="4976">IF(AK738="","",AK738)</f>
        <v/>
      </c>
      <c r="O738" s="125" t="str">
        <f t="shared" ref="O738" si="4977">IF(AL738="","",AL738)</f>
        <v/>
      </c>
      <c r="P738" s="125" t="str">
        <f t="shared" ref="P738" si="4978">IF(AM738="","",AM738)</f>
        <v/>
      </c>
      <c r="Q738" s="125"/>
      <c r="R738" s="125" t="str">
        <f t="shared" si="4681"/>
        <v/>
      </c>
      <c r="S738" s="125"/>
      <c r="T738" s="211"/>
      <c r="AA738" s="177" t="s">
        <v>772</v>
      </c>
      <c r="AD738" s="125" t="s">
        <v>683</v>
      </c>
      <c r="AE738" s="125" t="s">
        <v>683</v>
      </c>
      <c r="AF738" s="125" t="s">
        <v>683</v>
      </c>
      <c r="AG738" s="125" t="s">
        <v>683</v>
      </c>
      <c r="AH738" s="125" t="s">
        <v>683</v>
      </c>
      <c r="AI738" s="125" t="s">
        <v>683</v>
      </c>
      <c r="AJ738" s="125"/>
      <c r="AK738" s="125" t="s">
        <v>683</v>
      </c>
      <c r="AL738" s="125" t="s">
        <v>683</v>
      </c>
      <c r="AM738" s="125" t="s">
        <v>683</v>
      </c>
      <c r="AN738" s="125"/>
      <c r="AO738" s="192" t="s">
        <v>683</v>
      </c>
    </row>
    <row r="739" spans="1:41" ht="15.75" hidden="1" outlineLevel="2">
      <c r="A739" s="155">
        <v>607260</v>
      </c>
      <c r="B739" s="156">
        <f t="shared" si="4648"/>
        <v>630502330</v>
      </c>
      <c r="C739" s="173">
        <v>502330</v>
      </c>
      <c r="D739" s="140"/>
      <c r="E739" s="55" t="s">
        <v>110</v>
      </c>
      <c r="F739" s="78" t="s">
        <v>613</v>
      </c>
      <c r="G739" s="107" t="s">
        <v>587</v>
      </c>
      <c r="H739" s="50">
        <f>IFERROR(IF(G738,H738/G738*100,0),0)</f>
        <v>0</v>
      </c>
      <c r="I739" s="50">
        <f t="shared" ref="I739" si="4979">IFERROR(IF(H738,I738/H738*100,0),0)</f>
        <v>0</v>
      </c>
      <c r="J739" s="50">
        <f t="shared" ref="J739" si="4980">IFERROR(IF(I738,J738/I738*100,0),0)</f>
        <v>0</v>
      </c>
      <c r="K739" s="50">
        <f t="shared" ref="K739" si="4981">IFERROR(IF(J738,K738/J738*100,0),0)</f>
        <v>0</v>
      </c>
      <c r="L739" s="50">
        <f t="shared" ref="L739" si="4982">IFERROR(IF(K738,L738/K738*100,0),0)</f>
        <v>0</v>
      </c>
      <c r="M739" s="50">
        <f t="shared" ref="M739" si="4983">IFERROR(IF(L738,M738/L738*100,0),0)</f>
        <v>0</v>
      </c>
      <c r="N739" s="107" t="s">
        <v>587</v>
      </c>
      <c r="O739" s="50">
        <f>IFERROR(IF(N738,O738/N738*100,0),0)</f>
        <v>0</v>
      </c>
      <c r="P739" s="50">
        <f t="shared" ref="P739" si="4984">IFERROR(IF(O738,P738/O738*100,0),0)</f>
        <v>0</v>
      </c>
      <c r="Q739" s="50">
        <f t="shared" ref="Q739:S739" si="4985">IFERROR(IF(P738,Q738/P738*100,0),0)</f>
        <v>0</v>
      </c>
      <c r="R739" s="192" t="str">
        <f t="shared" si="4681"/>
        <v/>
      </c>
      <c r="S739" s="50">
        <f t="shared" si="4985"/>
        <v>0</v>
      </c>
      <c r="T739" s="215"/>
      <c r="AA739" s="177" t="s">
        <v>110</v>
      </c>
      <c r="AD739" s="107" t="s">
        <v>683</v>
      </c>
      <c r="AE739" s="50" t="s">
        <v>683</v>
      </c>
      <c r="AF739" s="50" t="s">
        <v>683</v>
      </c>
      <c r="AG739" s="50" t="s">
        <v>683</v>
      </c>
      <c r="AH739" s="50" t="s">
        <v>683</v>
      </c>
      <c r="AI739" s="50" t="s">
        <v>683</v>
      </c>
      <c r="AJ739" s="50"/>
      <c r="AK739" s="107" t="s">
        <v>683</v>
      </c>
      <c r="AL739" s="50" t="s">
        <v>683</v>
      </c>
      <c r="AM739" s="50" t="s">
        <v>683</v>
      </c>
      <c r="AN739" s="50"/>
      <c r="AO739" s="125" t="s">
        <v>683</v>
      </c>
    </row>
    <row r="740" spans="1:41" ht="15" hidden="1" customHeight="1" outlineLevel="2">
      <c r="A740" s="155">
        <v>607270</v>
      </c>
      <c r="B740" s="156">
        <f t="shared" si="4648"/>
        <v>630502340</v>
      </c>
      <c r="C740" s="173">
        <v>502340</v>
      </c>
      <c r="D740" s="140"/>
      <c r="E740" s="109" t="str">
        <f>E418</f>
        <v>Бюджетообразующее предприятие 117</v>
      </c>
      <c r="F740" s="24" t="s">
        <v>105</v>
      </c>
      <c r="G740" s="125" t="str">
        <f t="shared" ref="G740" si="4986">IF(AD740="","",AD740)</f>
        <v/>
      </c>
      <c r="H740" s="125" t="str">
        <f t="shared" ref="H740" si="4987">IF(AE740="","",AE740)</f>
        <v/>
      </c>
      <c r="I740" s="125" t="str">
        <f t="shared" ref="I740" si="4988">IF(AF740="","",AF740)</f>
        <v/>
      </c>
      <c r="J740" s="125" t="str">
        <f t="shared" ref="J740" si="4989">IF(AG740="","",AG740)</f>
        <v/>
      </c>
      <c r="K740" s="125" t="str">
        <f t="shared" ref="K740" si="4990">IF(AH740="","",AH740)</f>
        <v/>
      </c>
      <c r="L740" s="125" t="str">
        <f t="shared" ref="L740" si="4991">IF(AI740="","",AI740)</f>
        <v/>
      </c>
      <c r="M740" s="125"/>
      <c r="N740" s="125" t="str">
        <f t="shared" ref="N740" si="4992">IF(AK740="","",AK740)</f>
        <v/>
      </c>
      <c r="O740" s="125" t="str">
        <f t="shared" ref="O740" si="4993">IF(AL740="","",AL740)</f>
        <v/>
      </c>
      <c r="P740" s="125" t="str">
        <f t="shared" ref="P740" si="4994">IF(AM740="","",AM740)</f>
        <v/>
      </c>
      <c r="Q740" s="125"/>
      <c r="R740" s="125" t="str">
        <f t="shared" si="4681"/>
        <v/>
      </c>
      <c r="S740" s="125"/>
      <c r="T740" s="211"/>
      <c r="AA740" s="177" t="s">
        <v>773</v>
      </c>
      <c r="AD740" s="125" t="s">
        <v>683</v>
      </c>
      <c r="AE740" s="125" t="s">
        <v>683</v>
      </c>
      <c r="AF740" s="125" t="s">
        <v>683</v>
      </c>
      <c r="AG740" s="125" t="s">
        <v>683</v>
      </c>
      <c r="AH740" s="125" t="s">
        <v>683</v>
      </c>
      <c r="AI740" s="125" t="s">
        <v>683</v>
      </c>
      <c r="AJ740" s="125"/>
      <c r="AK740" s="125" t="s">
        <v>683</v>
      </c>
      <c r="AL740" s="125" t="s">
        <v>683</v>
      </c>
      <c r="AM740" s="125" t="s">
        <v>683</v>
      </c>
      <c r="AN740" s="125"/>
      <c r="AO740" s="192" t="s">
        <v>683</v>
      </c>
    </row>
    <row r="741" spans="1:41" ht="15.75" hidden="1" outlineLevel="2">
      <c r="A741" s="155">
        <v>607280</v>
      </c>
      <c r="B741" s="156">
        <f t="shared" si="4648"/>
        <v>630502350</v>
      </c>
      <c r="C741" s="173">
        <v>502350</v>
      </c>
      <c r="D741" s="140"/>
      <c r="E741" s="55" t="s">
        <v>110</v>
      </c>
      <c r="F741" s="78" t="s">
        <v>613</v>
      </c>
      <c r="G741" s="107" t="s">
        <v>587</v>
      </c>
      <c r="H741" s="50">
        <f>IFERROR(IF(G740,H740/G740*100,0),0)</f>
        <v>0</v>
      </c>
      <c r="I741" s="50">
        <f t="shared" ref="I741" si="4995">IFERROR(IF(H740,I740/H740*100,0),0)</f>
        <v>0</v>
      </c>
      <c r="J741" s="50">
        <f t="shared" ref="J741" si="4996">IFERROR(IF(I740,J740/I740*100,0),0)</f>
        <v>0</v>
      </c>
      <c r="K741" s="50">
        <f t="shared" ref="K741" si="4997">IFERROR(IF(J740,K740/J740*100,0),0)</f>
        <v>0</v>
      </c>
      <c r="L741" s="50">
        <f t="shared" ref="L741" si="4998">IFERROR(IF(K740,L740/K740*100,0),0)</f>
        <v>0</v>
      </c>
      <c r="M741" s="50">
        <f t="shared" ref="M741" si="4999">IFERROR(IF(L740,M740/L740*100,0),0)</f>
        <v>0</v>
      </c>
      <c r="N741" s="107" t="s">
        <v>587</v>
      </c>
      <c r="O741" s="50">
        <f>IFERROR(IF(N740,O740/N740*100,0),0)</f>
        <v>0</v>
      </c>
      <c r="P741" s="50">
        <f t="shared" ref="P741" si="5000">IFERROR(IF(O740,P740/O740*100,0),0)</f>
        <v>0</v>
      </c>
      <c r="Q741" s="50">
        <f t="shared" ref="Q741:S741" si="5001">IFERROR(IF(P740,Q740/P740*100,0),0)</f>
        <v>0</v>
      </c>
      <c r="R741" s="192" t="str">
        <f t="shared" si="4681"/>
        <v/>
      </c>
      <c r="S741" s="50">
        <f t="shared" si="5001"/>
        <v>0</v>
      </c>
      <c r="T741" s="215"/>
      <c r="AA741" s="177" t="s">
        <v>110</v>
      </c>
      <c r="AD741" s="107" t="s">
        <v>683</v>
      </c>
      <c r="AE741" s="50" t="s">
        <v>683</v>
      </c>
      <c r="AF741" s="50" t="s">
        <v>683</v>
      </c>
      <c r="AG741" s="50" t="s">
        <v>683</v>
      </c>
      <c r="AH741" s="50" t="s">
        <v>683</v>
      </c>
      <c r="AI741" s="50" t="s">
        <v>683</v>
      </c>
      <c r="AJ741" s="50"/>
      <c r="AK741" s="107" t="s">
        <v>683</v>
      </c>
      <c r="AL741" s="50" t="s">
        <v>683</v>
      </c>
      <c r="AM741" s="50" t="s">
        <v>683</v>
      </c>
      <c r="AN741" s="50"/>
      <c r="AO741" s="125" t="s">
        <v>683</v>
      </c>
    </row>
    <row r="742" spans="1:41" ht="15" hidden="1" customHeight="1" outlineLevel="2">
      <c r="A742" s="155">
        <v>607290</v>
      </c>
      <c r="B742" s="156">
        <f t="shared" si="4648"/>
        <v>630502360</v>
      </c>
      <c r="C742" s="173">
        <v>502360</v>
      </c>
      <c r="D742" s="140"/>
      <c r="E742" s="109" t="str">
        <f>E420</f>
        <v>Бюджетообразующее предприятие 118</v>
      </c>
      <c r="F742" s="24" t="s">
        <v>105</v>
      </c>
      <c r="G742" s="125" t="str">
        <f t="shared" ref="G742" si="5002">IF(AD742="","",AD742)</f>
        <v/>
      </c>
      <c r="H742" s="125" t="str">
        <f t="shared" ref="H742" si="5003">IF(AE742="","",AE742)</f>
        <v/>
      </c>
      <c r="I742" s="125" t="str">
        <f t="shared" ref="I742" si="5004">IF(AF742="","",AF742)</f>
        <v/>
      </c>
      <c r="J742" s="125" t="str">
        <f t="shared" ref="J742" si="5005">IF(AG742="","",AG742)</f>
        <v/>
      </c>
      <c r="K742" s="125" t="str">
        <f t="shared" ref="K742" si="5006">IF(AH742="","",AH742)</f>
        <v/>
      </c>
      <c r="L742" s="125" t="str">
        <f t="shared" ref="L742" si="5007">IF(AI742="","",AI742)</f>
        <v/>
      </c>
      <c r="M742" s="125"/>
      <c r="N742" s="125" t="str">
        <f t="shared" ref="N742" si="5008">IF(AK742="","",AK742)</f>
        <v/>
      </c>
      <c r="O742" s="125" t="str">
        <f t="shared" ref="O742" si="5009">IF(AL742="","",AL742)</f>
        <v/>
      </c>
      <c r="P742" s="125" t="str">
        <f t="shared" ref="P742" si="5010">IF(AM742="","",AM742)</f>
        <v/>
      </c>
      <c r="Q742" s="125"/>
      <c r="R742" s="125" t="str">
        <f t="shared" si="4681"/>
        <v/>
      </c>
      <c r="S742" s="125"/>
      <c r="T742" s="211"/>
      <c r="AA742" s="177" t="s">
        <v>774</v>
      </c>
      <c r="AD742" s="125" t="s">
        <v>683</v>
      </c>
      <c r="AE742" s="125" t="s">
        <v>683</v>
      </c>
      <c r="AF742" s="125" t="s">
        <v>683</v>
      </c>
      <c r="AG742" s="125" t="s">
        <v>683</v>
      </c>
      <c r="AH742" s="125" t="s">
        <v>683</v>
      </c>
      <c r="AI742" s="125" t="s">
        <v>683</v>
      </c>
      <c r="AJ742" s="125"/>
      <c r="AK742" s="125" t="s">
        <v>683</v>
      </c>
      <c r="AL742" s="125" t="s">
        <v>683</v>
      </c>
      <c r="AM742" s="125" t="s">
        <v>683</v>
      </c>
      <c r="AN742" s="125"/>
      <c r="AO742" s="192" t="s">
        <v>683</v>
      </c>
    </row>
    <row r="743" spans="1:41" ht="15.75" hidden="1" outlineLevel="2">
      <c r="A743" s="155">
        <v>607300</v>
      </c>
      <c r="B743" s="156">
        <f t="shared" si="4648"/>
        <v>630502370</v>
      </c>
      <c r="C743" s="173">
        <v>502370</v>
      </c>
      <c r="D743" s="140"/>
      <c r="E743" s="55" t="s">
        <v>110</v>
      </c>
      <c r="F743" s="78" t="s">
        <v>613</v>
      </c>
      <c r="G743" s="107" t="s">
        <v>587</v>
      </c>
      <c r="H743" s="50">
        <f>IFERROR(IF(G742,H742/G742*100,0),0)</f>
        <v>0</v>
      </c>
      <c r="I743" s="50">
        <f t="shared" ref="I743" si="5011">IFERROR(IF(H742,I742/H742*100,0),0)</f>
        <v>0</v>
      </c>
      <c r="J743" s="50">
        <f t="shared" ref="J743" si="5012">IFERROR(IF(I742,J742/I742*100,0),0)</f>
        <v>0</v>
      </c>
      <c r="K743" s="50">
        <f t="shared" ref="K743" si="5013">IFERROR(IF(J742,K742/J742*100,0),0)</f>
        <v>0</v>
      </c>
      <c r="L743" s="50">
        <f t="shared" ref="L743" si="5014">IFERROR(IF(K742,L742/K742*100,0),0)</f>
        <v>0</v>
      </c>
      <c r="M743" s="50">
        <f t="shared" ref="M743" si="5015">IFERROR(IF(L742,M742/L742*100,0),0)</f>
        <v>0</v>
      </c>
      <c r="N743" s="107" t="s">
        <v>587</v>
      </c>
      <c r="O743" s="50">
        <f>IFERROR(IF(N742,O742/N742*100,0),0)</f>
        <v>0</v>
      </c>
      <c r="P743" s="50">
        <f t="shared" ref="P743" si="5016">IFERROR(IF(O742,P742/O742*100,0),0)</f>
        <v>0</v>
      </c>
      <c r="Q743" s="50">
        <f t="shared" ref="Q743:S743" si="5017">IFERROR(IF(P742,Q742/P742*100,0),0)</f>
        <v>0</v>
      </c>
      <c r="R743" s="192" t="str">
        <f t="shared" si="4681"/>
        <v/>
      </c>
      <c r="S743" s="50">
        <f t="shared" si="5017"/>
        <v>0</v>
      </c>
      <c r="T743" s="215"/>
      <c r="AA743" s="177" t="s">
        <v>110</v>
      </c>
      <c r="AD743" s="107" t="s">
        <v>683</v>
      </c>
      <c r="AE743" s="50" t="s">
        <v>683</v>
      </c>
      <c r="AF743" s="50" t="s">
        <v>683</v>
      </c>
      <c r="AG743" s="50" t="s">
        <v>683</v>
      </c>
      <c r="AH743" s="50" t="s">
        <v>683</v>
      </c>
      <c r="AI743" s="50" t="s">
        <v>683</v>
      </c>
      <c r="AJ743" s="50"/>
      <c r="AK743" s="107" t="s">
        <v>683</v>
      </c>
      <c r="AL743" s="50" t="s">
        <v>683</v>
      </c>
      <c r="AM743" s="50" t="s">
        <v>683</v>
      </c>
      <c r="AN743" s="50"/>
      <c r="AO743" s="125" t="s">
        <v>683</v>
      </c>
    </row>
    <row r="744" spans="1:41" ht="15" hidden="1" customHeight="1" outlineLevel="2">
      <c r="A744" s="155">
        <v>607310</v>
      </c>
      <c r="B744" s="156">
        <f t="shared" si="4648"/>
        <v>630502380</v>
      </c>
      <c r="C744" s="173">
        <v>502380</v>
      </c>
      <c r="D744" s="140"/>
      <c r="E744" s="109" t="str">
        <f>E422</f>
        <v>Бюджетообразующее предприятие 119</v>
      </c>
      <c r="F744" s="24" t="s">
        <v>105</v>
      </c>
      <c r="G744" s="125" t="str">
        <f t="shared" ref="G744" si="5018">IF(AD744="","",AD744)</f>
        <v/>
      </c>
      <c r="H744" s="125" t="str">
        <f t="shared" ref="H744" si="5019">IF(AE744="","",AE744)</f>
        <v/>
      </c>
      <c r="I744" s="125" t="str">
        <f t="shared" ref="I744" si="5020">IF(AF744="","",AF744)</f>
        <v/>
      </c>
      <c r="J744" s="125" t="str">
        <f t="shared" ref="J744" si="5021">IF(AG744="","",AG744)</f>
        <v/>
      </c>
      <c r="K744" s="125" t="str">
        <f t="shared" ref="K744" si="5022">IF(AH744="","",AH744)</f>
        <v/>
      </c>
      <c r="L744" s="125" t="str">
        <f t="shared" ref="L744" si="5023">IF(AI744="","",AI744)</f>
        <v/>
      </c>
      <c r="M744" s="125"/>
      <c r="N744" s="125" t="str">
        <f t="shared" ref="N744" si="5024">IF(AK744="","",AK744)</f>
        <v/>
      </c>
      <c r="O744" s="125" t="str">
        <f t="shared" ref="O744" si="5025">IF(AL744="","",AL744)</f>
        <v/>
      </c>
      <c r="P744" s="125" t="str">
        <f t="shared" ref="P744" si="5026">IF(AM744="","",AM744)</f>
        <v/>
      </c>
      <c r="Q744" s="125"/>
      <c r="R744" s="125" t="str">
        <f t="shared" si="4681"/>
        <v/>
      </c>
      <c r="S744" s="125"/>
      <c r="T744" s="211"/>
      <c r="AA744" s="177" t="s">
        <v>775</v>
      </c>
      <c r="AD744" s="125" t="s">
        <v>683</v>
      </c>
      <c r="AE744" s="125" t="s">
        <v>683</v>
      </c>
      <c r="AF744" s="125" t="s">
        <v>683</v>
      </c>
      <c r="AG744" s="125" t="s">
        <v>683</v>
      </c>
      <c r="AH744" s="125" t="s">
        <v>683</v>
      </c>
      <c r="AI744" s="125" t="s">
        <v>683</v>
      </c>
      <c r="AJ744" s="125"/>
      <c r="AK744" s="125" t="s">
        <v>683</v>
      </c>
      <c r="AL744" s="125" t="s">
        <v>683</v>
      </c>
      <c r="AM744" s="125" t="s">
        <v>683</v>
      </c>
      <c r="AN744" s="125"/>
      <c r="AO744" s="192" t="s">
        <v>683</v>
      </c>
    </row>
    <row r="745" spans="1:41" ht="15.75" hidden="1" outlineLevel="2">
      <c r="A745" s="155">
        <v>607320</v>
      </c>
      <c r="B745" s="156">
        <f t="shared" si="4648"/>
        <v>630502390</v>
      </c>
      <c r="C745" s="173">
        <v>502390</v>
      </c>
      <c r="D745" s="140"/>
      <c r="E745" s="55" t="s">
        <v>110</v>
      </c>
      <c r="F745" s="78" t="s">
        <v>613</v>
      </c>
      <c r="G745" s="107" t="s">
        <v>587</v>
      </c>
      <c r="H745" s="50">
        <f>IFERROR(IF(G744,H744/G744*100,0),0)</f>
        <v>0</v>
      </c>
      <c r="I745" s="50">
        <f t="shared" ref="I745" si="5027">IFERROR(IF(H744,I744/H744*100,0),0)</f>
        <v>0</v>
      </c>
      <c r="J745" s="50">
        <f t="shared" ref="J745" si="5028">IFERROR(IF(I744,J744/I744*100,0),0)</f>
        <v>0</v>
      </c>
      <c r="K745" s="50">
        <f t="shared" ref="K745" si="5029">IFERROR(IF(J744,K744/J744*100,0),0)</f>
        <v>0</v>
      </c>
      <c r="L745" s="50">
        <f t="shared" ref="L745" si="5030">IFERROR(IF(K744,L744/K744*100,0),0)</f>
        <v>0</v>
      </c>
      <c r="M745" s="50">
        <f t="shared" ref="M745" si="5031">IFERROR(IF(L744,M744/L744*100,0),0)</f>
        <v>0</v>
      </c>
      <c r="N745" s="107" t="s">
        <v>587</v>
      </c>
      <c r="O745" s="50">
        <f>IFERROR(IF(N744,O744/N744*100,0),0)</f>
        <v>0</v>
      </c>
      <c r="P745" s="50">
        <f t="shared" ref="P745" si="5032">IFERROR(IF(O744,P744/O744*100,0),0)</f>
        <v>0</v>
      </c>
      <c r="Q745" s="50">
        <f t="shared" ref="Q745:S745" si="5033">IFERROR(IF(P744,Q744/P744*100,0),0)</f>
        <v>0</v>
      </c>
      <c r="R745" s="192" t="str">
        <f t="shared" si="4681"/>
        <v/>
      </c>
      <c r="S745" s="50">
        <f t="shared" si="5033"/>
        <v>0</v>
      </c>
      <c r="T745" s="215"/>
      <c r="AA745" s="177" t="s">
        <v>110</v>
      </c>
      <c r="AD745" s="107" t="s">
        <v>683</v>
      </c>
      <c r="AE745" s="50" t="s">
        <v>683</v>
      </c>
      <c r="AF745" s="50" t="s">
        <v>683</v>
      </c>
      <c r="AG745" s="50" t="s">
        <v>683</v>
      </c>
      <c r="AH745" s="50" t="s">
        <v>683</v>
      </c>
      <c r="AI745" s="50" t="s">
        <v>683</v>
      </c>
      <c r="AJ745" s="50"/>
      <c r="AK745" s="107" t="s">
        <v>683</v>
      </c>
      <c r="AL745" s="50" t="s">
        <v>683</v>
      </c>
      <c r="AM745" s="50" t="s">
        <v>683</v>
      </c>
      <c r="AN745" s="50"/>
      <c r="AO745" s="125" t="s">
        <v>683</v>
      </c>
    </row>
    <row r="746" spans="1:41" ht="15" hidden="1" customHeight="1" outlineLevel="2">
      <c r="A746" s="155">
        <v>607330</v>
      </c>
      <c r="B746" s="156">
        <f t="shared" si="4648"/>
        <v>630502400</v>
      </c>
      <c r="C746" s="173">
        <v>502400</v>
      </c>
      <c r="D746" s="140"/>
      <c r="E746" s="109" t="str">
        <f>E424</f>
        <v>Бюджетообразующее предприятие 120</v>
      </c>
      <c r="F746" s="24" t="s">
        <v>105</v>
      </c>
      <c r="G746" s="125" t="str">
        <f t="shared" ref="G746" si="5034">IF(AD746="","",AD746)</f>
        <v/>
      </c>
      <c r="H746" s="125" t="str">
        <f t="shared" ref="H746" si="5035">IF(AE746="","",AE746)</f>
        <v/>
      </c>
      <c r="I746" s="125" t="str">
        <f t="shared" ref="I746" si="5036">IF(AF746="","",AF746)</f>
        <v/>
      </c>
      <c r="J746" s="125" t="str">
        <f t="shared" ref="J746" si="5037">IF(AG746="","",AG746)</f>
        <v/>
      </c>
      <c r="K746" s="125" t="str">
        <f t="shared" ref="K746" si="5038">IF(AH746="","",AH746)</f>
        <v/>
      </c>
      <c r="L746" s="125" t="str">
        <f t="shared" ref="L746" si="5039">IF(AI746="","",AI746)</f>
        <v/>
      </c>
      <c r="M746" s="125"/>
      <c r="N746" s="125" t="str">
        <f t="shared" ref="N746" si="5040">IF(AK746="","",AK746)</f>
        <v/>
      </c>
      <c r="O746" s="125" t="str">
        <f t="shared" ref="O746" si="5041">IF(AL746="","",AL746)</f>
        <v/>
      </c>
      <c r="P746" s="125" t="str">
        <f t="shared" ref="P746" si="5042">IF(AM746="","",AM746)</f>
        <v/>
      </c>
      <c r="Q746" s="125"/>
      <c r="R746" s="125" t="str">
        <f t="shared" si="4681"/>
        <v/>
      </c>
      <c r="S746" s="125"/>
      <c r="T746" s="211"/>
      <c r="AA746" s="177" t="s">
        <v>776</v>
      </c>
      <c r="AD746" s="125" t="s">
        <v>683</v>
      </c>
      <c r="AE746" s="125" t="s">
        <v>683</v>
      </c>
      <c r="AF746" s="125" t="s">
        <v>683</v>
      </c>
      <c r="AG746" s="125" t="s">
        <v>683</v>
      </c>
      <c r="AH746" s="125" t="s">
        <v>683</v>
      </c>
      <c r="AI746" s="125" t="s">
        <v>683</v>
      </c>
      <c r="AJ746" s="125"/>
      <c r="AK746" s="125" t="s">
        <v>683</v>
      </c>
      <c r="AL746" s="125" t="s">
        <v>683</v>
      </c>
      <c r="AM746" s="125" t="s">
        <v>683</v>
      </c>
      <c r="AN746" s="125"/>
      <c r="AO746" s="192" t="s">
        <v>683</v>
      </c>
    </row>
    <row r="747" spans="1:41" ht="15.75" hidden="1" outlineLevel="2">
      <c r="A747" s="155">
        <v>607340</v>
      </c>
      <c r="B747" s="156">
        <f t="shared" si="4648"/>
        <v>630502410</v>
      </c>
      <c r="C747" s="173">
        <v>502410</v>
      </c>
      <c r="D747" s="140"/>
      <c r="E747" s="55" t="s">
        <v>110</v>
      </c>
      <c r="F747" s="78" t="s">
        <v>613</v>
      </c>
      <c r="G747" s="107" t="s">
        <v>587</v>
      </c>
      <c r="H747" s="50">
        <f>IFERROR(IF(G746,H746/G746*100,0),0)</f>
        <v>0</v>
      </c>
      <c r="I747" s="50">
        <f t="shared" ref="I747" si="5043">IFERROR(IF(H746,I746/H746*100,0),0)</f>
        <v>0</v>
      </c>
      <c r="J747" s="50">
        <f t="shared" ref="J747" si="5044">IFERROR(IF(I746,J746/I746*100,0),0)</f>
        <v>0</v>
      </c>
      <c r="K747" s="50">
        <f t="shared" ref="K747" si="5045">IFERROR(IF(J746,K746/J746*100,0),0)</f>
        <v>0</v>
      </c>
      <c r="L747" s="50">
        <f t="shared" ref="L747" si="5046">IFERROR(IF(K746,L746/K746*100,0),0)</f>
        <v>0</v>
      </c>
      <c r="M747" s="50">
        <f t="shared" ref="M747" si="5047">IFERROR(IF(L746,M746/L746*100,0),0)</f>
        <v>0</v>
      </c>
      <c r="N747" s="107" t="s">
        <v>587</v>
      </c>
      <c r="O747" s="50">
        <f>IFERROR(IF(N746,O746/N746*100,0),0)</f>
        <v>0</v>
      </c>
      <c r="P747" s="50">
        <f t="shared" ref="P747" si="5048">IFERROR(IF(O746,P746/O746*100,0),0)</f>
        <v>0</v>
      </c>
      <c r="Q747" s="50">
        <f t="shared" ref="Q747:S747" si="5049">IFERROR(IF(P746,Q746/P746*100,0),0)</f>
        <v>0</v>
      </c>
      <c r="R747" s="192" t="str">
        <f t="shared" si="4681"/>
        <v/>
      </c>
      <c r="S747" s="50">
        <f t="shared" si="5049"/>
        <v>0</v>
      </c>
      <c r="T747" s="215"/>
      <c r="AA747" s="177" t="s">
        <v>110</v>
      </c>
      <c r="AD747" s="107" t="s">
        <v>683</v>
      </c>
      <c r="AE747" s="50" t="s">
        <v>683</v>
      </c>
      <c r="AF747" s="50" t="s">
        <v>683</v>
      </c>
      <c r="AG747" s="50" t="s">
        <v>683</v>
      </c>
      <c r="AH747" s="50" t="s">
        <v>683</v>
      </c>
      <c r="AI747" s="50" t="s">
        <v>683</v>
      </c>
      <c r="AJ747" s="50"/>
      <c r="AK747" s="107" t="s">
        <v>683</v>
      </c>
      <c r="AL747" s="50" t="s">
        <v>683</v>
      </c>
      <c r="AM747" s="50" t="s">
        <v>683</v>
      </c>
      <c r="AN747" s="50"/>
      <c r="AO747" s="125" t="s">
        <v>683</v>
      </c>
    </row>
    <row r="748" spans="1:41" ht="15" hidden="1" customHeight="1" outlineLevel="2">
      <c r="A748" s="155">
        <v>607350</v>
      </c>
      <c r="B748" s="156">
        <f t="shared" si="4648"/>
        <v>630502420</v>
      </c>
      <c r="C748" s="173">
        <v>502420</v>
      </c>
      <c r="D748" s="140"/>
      <c r="E748" s="109" t="str">
        <f>E426</f>
        <v>Бюджетообразующее предприятие 121</v>
      </c>
      <c r="F748" s="24" t="s">
        <v>105</v>
      </c>
      <c r="G748" s="125" t="str">
        <f t="shared" ref="G748" si="5050">IF(AD748="","",AD748)</f>
        <v/>
      </c>
      <c r="H748" s="125" t="str">
        <f t="shared" ref="H748" si="5051">IF(AE748="","",AE748)</f>
        <v/>
      </c>
      <c r="I748" s="125" t="str">
        <f t="shared" ref="I748" si="5052">IF(AF748="","",AF748)</f>
        <v/>
      </c>
      <c r="J748" s="125" t="str">
        <f t="shared" ref="J748" si="5053">IF(AG748="","",AG748)</f>
        <v/>
      </c>
      <c r="K748" s="125" t="str">
        <f t="shared" ref="K748" si="5054">IF(AH748="","",AH748)</f>
        <v/>
      </c>
      <c r="L748" s="125" t="str">
        <f t="shared" ref="L748" si="5055">IF(AI748="","",AI748)</f>
        <v/>
      </c>
      <c r="M748" s="125"/>
      <c r="N748" s="125" t="str">
        <f t="shared" ref="N748" si="5056">IF(AK748="","",AK748)</f>
        <v/>
      </c>
      <c r="O748" s="125" t="str">
        <f t="shared" ref="O748" si="5057">IF(AL748="","",AL748)</f>
        <v/>
      </c>
      <c r="P748" s="125" t="str">
        <f t="shared" ref="P748" si="5058">IF(AM748="","",AM748)</f>
        <v/>
      </c>
      <c r="Q748" s="125"/>
      <c r="R748" s="125" t="str">
        <f t="shared" si="4681"/>
        <v/>
      </c>
      <c r="S748" s="125"/>
      <c r="T748" s="211"/>
      <c r="AA748" s="177" t="s">
        <v>777</v>
      </c>
      <c r="AD748" s="125" t="s">
        <v>683</v>
      </c>
      <c r="AE748" s="125" t="s">
        <v>683</v>
      </c>
      <c r="AF748" s="125" t="s">
        <v>683</v>
      </c>
      <c r="AG748" s="125" t="s">
        <v>683</v>
      </c>
      <c r="AH748" s="125" t="s">
        <v>683</v>
      </c>
      <c r="AI748" s="125" t="s">
        <v>683</v>
      </c>
      <c r="AJ748" s="125"/>
      <c r="AK748" s="125" t="s">
        <v>683</v>
      </c>
      <c r="AL748" s="125" t="s">
        <v>683</v>
      </c>
      <c r="AM748" s="125" t="s">
        <v>683</v>
      </c>
      <c r="AN748" s="125"/>
      <c r="AO748" s="192" t="s">
        <v>683</v>
      </c>
    </row>
    <row r="749" spans="1:41" ht="15.75" hidden="1" outlineLevel="2">
      <c r="A749" s="155">
        <v>607360</v>
      </c>
      <c r="B749" s="156">
        <f t="shared" si="4648"/>
        <v>630502430</v>
      </c>
      <c r="C749" s="173">
        <v>502430</v>
      </c>
      <c r="D749" s="140"/>
      <c r="E749" s="55" t="s">
        <v>110</v>
      </c>
      <c r="F749" s="78" t="s">
        <v>613</v>
      </c>
      <c r="G749" s="107" t="s">
        <v>587</v>
      </c>
      <c r="H749" s="50">
        <f>IFERROR(IF(G748,H748/G748*100,0),0)</f>
        <v>0</v>
      </c>
      <c r="I749" s="50">
        <f t="shared" ref="I749" si="5059">IFERROR(IF(H748,I748/H748*100,0),0)</f>
        <v>0</v>
      </c>
      <c r="J749" s="50">
        <f t="shared" ref="J749" si="5060">IFERROR(IF(I748,J748/I748*100,0),0)</f>
        <v>0</v>
      </c>
      <c r="K749" s="50">
        <f t="shared" ref="K749" si="5061">IFERROR(IF(J748,K748/J748*100,0),0)</f>
        <v>0</v>
      </c>
      <c r="L749" s="50">
        <f t="shared" ref="L749" si="5062">IFERROR(IF(K748,L748/K748*100,0),0)</f>
        <v>0</v>
      </c>
      <c r="M749" s="50">
        <f t="shared" ref="M749" si="5063">IFERROR(IF(L748,M748/L748*100,0),0)</f>
        <v>0</v>
      </c>
      <c r="N749" s="107" t="s">
        <v>587</v>
      </c>
      <c r="O749" s="50">
        <f>IFERROR(IF(N748,O748/N748*100,0),0)</f>
        <v>0</v>
      </c>
      <c r="P749" s="50">
        <f t="shared" ref="P749" si="5064">IFERROR(IF(O748,P748/O748*100,0),0)</f>
        <v>0</v>
      </c>
      <c r="Q749" s="50">
        <f t="shared" ref="Q749:S749" si="5065">IFERROR(IF(P748,Q748/P748*100,0),0)</f>
        <v>0</v>
      </c>
      <c r="R749" s="192" t="str">
        <f t="shared" si="4681"/>
        <v/>
      </c>
      <c r="S749" s="50">
        <f t="shared" si="5065"/>
        <v>0</v>
      </c>
      <c r="T749" s="215"/>
      <c r="AA749" s="177" t="s">
        <v>110</v>
      </c>
      <c r="AD749" s="107" t="s">
        <v>683</v>
      </c>
      <c r="AE749" s="50" t="s">
        <v>683</v>
      </c>
      <c r="AF749" s="50" t="s">
        <v>683</v>
      </c>
      <c r="AG749" s="50" t="s">
        <v>683</v>
      </c>
      <c r="AH749" s="50" t="s">
        <v>683</v>
      </c>
      <c r="AI749" s="50" t="s">
        <v>683</v>
      </c>
      <c r="AJ749" s="50"/>
      <c r="AK749" s="107" t="s">
        <v>683</v>
      </c>
      <c r="AL749" s="50" t="s">
        <v>683</v>
      </c>
      <c r="AM749" s="50" t="s">
        <v>683</v>
      </c>
      <c r="AN749" s="50"/>
      <c r="AO749" s="125" t="s">
        <v>683</v>
      </c>
    </row>
    <row r="750" spans="1:41" ht="15" hidden="1" customHeight="1" outlineLevel="2">
      <c r="A750" s="155">
        <v>607370</v>
      </c>
      <c r="B750" s="156">
        <f t="shared" si="4648"/>
        <v>630502440</v>
      </c>
      <c r="C750" s="173">
        <v>502440</v>
      </c>
      <c r="D750" s="140"/>
      <c r="E750" s="109" t="str">
        <f>E428</f>
        <v>Бюджетообразующее предприятие 122</v>
      </c>
      <c r="F750" s="24" t="s">
        <v>105</v>
      </c>
      <c r="G750" s="125" t="str">
        <f t="shared" ref="G750" si="5066">IF(AD750="","",AD750)</f>
        <v/>
      </c>
      <c r="H750" s="125" t="str">
        <f t="shared" ref="H750" si="5067">IF(AE750="","",AE750)</f>
        <v/>
      </c>
      <c r="I750" s="125" t="str">
        <f t="shared" ref="I750" si="5068">IF(AF750="","",AF750)</f>
        <v/>
      </c>
      <c r="J750" s="125" t="str">
        <f t="shared" ref="J750" si="5069">IF(AG750="","",AG750)</f>
        <v/>
      </c>
      <c r="K750" s="125" t="str">
        <f t="shared" ref="K750" si="5070">IF(AH750="","",AH750)</f>
        <v/>
      </c>
      <c r="L750" s="125" t="str">
        <f t="shared" ref="L750" si="5071">IF(AI750="","",AI750)</f>
        <v/>
      </c>
      <c r="M750" s="125"/>
      <c r="N750" s="125" t="str">
        <f t="shared" ref="N750" si="5072">IF(AK750="","",AK750)</f>
        <v/>
      </c>
      <c r="O750" s="125" t="str">
        <f t="shared" ref="O750" si="5073">IF(AL750="","",AL750)</f>
        <v/>
      </c>
      <c r="P750" s="125" t="str">
        <f t="shared" ref="P750" si="5074">IF(AM750="","",AM750)</f>
        <v/>
      </c>
      <c r="Q750" s="125"/>
      <c r="R750" s="125" t="str">
        <f t="shared" si="4681"/>
        <v/>
      </c>
      <c r="S750" s="125"/>
      <c r="T750" s="211"/>
      <c r="AA750" s="177" t="s">
        <v>778</v>
      </c>
      <c r="AD750" s="125" t="s">
        <v>683</v>
      </c>
      <c r="AE750" s="125" t="s">
        <v>683</v>
      </c>
      <c r="AF750" s="125" t="s">
        <v>683</v>
      </c>
      <c r="AG750" s="125" t="s">
        <v>683</v>
      </c>
      <c r="AH750" s="125" t="s">
        <v>683</v>
      </c>
      <c r="AI750" s="125" t="s">
        <v>683</v>
      </c>
      <c r="AJ750" s="125"/>
      <c r="AK750" s="125" t="s">
        <v>683</v>
      </c>
      <c r="AL750" s="125" t="s">
        <v>683</v>
      </c>
      <c r="AM750" s="125" t="s">
        <v>683</v>
      </c>
      <c r="AN750" s="125"/>
      <c r="AO750" s="192" t="s">
        <v>683</v>
      </c>
    </row>
    <row r="751" spans="1:41" ht="15.75" hidden="1" outlineLevel="2">
      <c r="A751" s="155">
        <v>607380</v>
      </c>
      <c r="B751" s="156">
        <f t="shared" si="4648"/>
        <v>630502450</v>
      </c>
      <c r="C751" s="173">
        <v>502450</v>
      </c>
      <c r="D751" s="140"/>
      <c r="E751" s="55" t="s">
        <v>110</v>
      </c>
      <c r="F751" s="78" t="s">
        <v>613</v>
      </c>
      <c r="G751" s="107" t="s">
        <v>587</v>
      </c>
      <c r="H751" s="50">
        <f>IFERROR(IF(G750,H750/G750*100,0),0)</f>
        <v>0</v>
      </c>
      <c r="I751" s="50">
        <f t="shared" ref="I751" si="5075">IFERROR(IF(H750,I750/H750*100,0),0)</f>
        <v>0</v>
      </c>
      <c r="J751" s="50">
        <f t="shared" ref="J751" si="5076">IFERROR(IF(I750,J750/I750*100,0),0)</f>
        <v>0</v>
      </c>
      <c r="K751" s="50">
        <f t="shared" ref="K751" si="5077">IFERROR(IF(J750,K750/J750*100,0),0)</f>
        <v>0</v>
      </c>
      <c r="L751" s="50">
        <f t="shared" ref="L751" si="5078">IFERROR(IF(K750,L750/K750*100,0),0)</f>
        <v>0</v>
      </c>
      <c r="M751" s="50">
        <f t="shared" ref="M751" si="5079">IFERROR(IF(L750,M750/L750*100,0),0)</f>
        <v>0</v>
      </c>
      <c r="N751" s="107" t="s">
        <v>587</v>
      </c>
      <c r="O751" s="50">
        <f>IFERROR(IF(N750,O750/N750*100,0),0)</f>
        <v>0</v>
      </c>
      <c r="P751" s="50">
        <f t="shared" ref="P751" si="5080">IFERROR(IF(O750,P750/O750*100,0),0)</f>
        <v>0</v>
      </c>
      <c r="Q751" s="50">
        <f t="shared" ref="Q751:S751" si="5081">IFERROR(IF(P750,Q750/P750*100,0),0)</f>
        <v>0</v>
      </c>
      <c r="R751" s="192" t="str">
        <f t="shared" si="4681"/>
        <v/>
      </c>
      <c r="S751" s="50">
        <f t="shared" si="5081"/>
        <v>0</v>
      </c>
      <c r="T751" s="215"/>
      <c r="AA751" s="177" t="s">
        <v>110</v>
      </c>
      <c r="AD751" s="107" t="s">
        <v>683</v>
      </c>
      <c r="AE751" s="50" t="s">
        <v>683</v>
      </c>
      <c r="AF751" s="50" t="s">
        <v>683</v>
      </c>
      <c r="AG751" s="50" t="s">
        <v>683</v>
      </c>
      <c r="AH751" s="50" t="s">
        <v>683</v>
      </c>
      <c r="AI751" s="50" t="s">
        <v>683</v>
      </c>
      <c r="AJ751" s="50"/>
      <c r="AK751" s="107" t="s">
        <v>683</v>
      </c>
      <c r="AL751" s="50" t="s">
        <v>683</v>
      </c>
      <c r="AM751" s="50" t="s">
        <v>683</v>
      </c>
      <c r="AN751" s="50"/>
      <c r="AO751" s="125" t="s">
        <v>683</v>
      </c>
    </row>
    <row r="752" spans="1:41" ht="15" hidden="1" customHeight="1" outlineLevel="2">
      <c r="A752" s="155">
        <v>607390</v>
      </c>
      <c r="B752" s="156">
        <f t="shared" si="4648"/>
        <v>630502460</v>
      </c>
      <c r="C752" s="173">
        <v>502460</v>
      </c>
      <c r="D752" s="140"/>
      <c r="E752" s="109" t="str">
        <f>E430</f>
        <v>Бюджетообразующее предприятие 123</v>
      </c>
      <c r="F752" s="24" t="s">
        <v>105</v>
      </c>
      <c r="G752" s="125" t="str">
        <f t="shared" ref="G752" si="5082">IF(AD752="","",AD752)</f>
        <v/>
      </c>
      <c r="H752" s="125" t="str">
        <f t="shared" ref="H752" si="5083">IF(AE752="","",AE752)</f>
        <v/>
      </c>
      <c r="I752" s="125" t="str">
        <f t="shared" ref="I752" si="5084">IF(AF752="","",AF752)</f>
        <v/>
      </c>
      <c r="J752" s="125" t="str">
        <f t="shared" ref="J752" si="5085">IF(AG752="","",AG752)</f>
        <v/>
      </c>
      <c r="K752" s="125" t="str">
        <f t="shared" ref="K752" si="5086">IF(AH752="","",AH752)</f>
        <v/>
      </c>
      <c r="L752" s="125" t="str">
        <f t="shared" ref="L752" si="5087">IF(AI752="","",AI752)</f>
        <v/>
      </c>
      <c r="M752" s="125"/>
      <c r="N752" s="125" t="str">
        <f t="shared" ref="N752" si="5088">IF(AK752="","",AK752)</f>
        <v/>
      </c>
      <c r="O752" s="125" t="str">
        <f t="shared" ref="O752" si="5089">IF(AL752="","",AL752)</f>
        <v/>
      </c>
      <c r="P752" s="125" t="str">
        <f t="shared" ref="P752" si="5090">IF(AM752="","",AM752)</f>
        <v/>
      </c>
      <c r="Q752" s="125"/>
      <c r="R752" s="125" t="str">
        <f t="shared" si="4681"/>
        <v/>
      </c>
      <c r="S752" s="125"/>
      <c r="T752" s="211"/>
      <c r="AA752" s="177" t="s">
        <v>779</v>
      </c>
      <c r="AD752" s="125" t="s">
        <v>683</v>
      </c>
      <c r="AE752" s="125" t="s">
        <v>683</v>
      </c>
      <c r="AF752" s="125" t="s">
        <v>683</v>
      </c>
      <c r="AG752" s="125" t="s">
        <v>683</v>
      </c>
      <c r="AH752" s="125" t="s">
        <v>683</v>
      </c>
      <c r="AI752" s="125" t="s">
        <v>683</v>
      </c>
      <c r="AJ752" s="125"/>
      <c r="AK752" s="125" t="s">
        <v>683</v>
      </c>
      <c r="AL752" s="125" t="s">
        <v>683</v>
      </c>
      <c r="AM752" s="125" t="s">
        <v>683</v>
      </c>
      <c r="AN752" s="125"/>
      <c r="AO752" s="192" t="s">
        <v>683</v>
      </c>
    </row>
    <row r="753" spans="1:41" ht="15.75" hidden="1" outlineLevel="2">
      <c r="A753" s="155">
        <v>607400</v>
      </c>
      <c r="B753" s="156">
        <f t="shared" si="4648"/>
        <v>630502470</v>
      </c>
      <c r="C753" s="173">
        <v>502470</v>
      </c>
      <c r="D753" s="140"/>
      <c r="E753" s="55" t="s">
        <v>110</v>
      </c>
      <c r="F753" s="78" t="s">
        <v>613</v>
      </c>
      <c r="G753" s="107" t="s">
        <v>587</v>
      </c>
      <c r="H753" s="50">
        <f>IFERROR(IF(G752,H752/G752*100,0),0)</f>
        <v>0</v>
      </c>
      <c r="I753" s="50">
        <f t="shared" ref="I753" si="5091">IFERROR(IF(H752,I752/H752*100,0),0)</f>
        <v>0</v>
      </c>
      <c r="J753" s="50">
        <f t="shared" ref="J753" si="5092">IFERROR(IF(I752,J752/I752*100,0),0)</f>
        <v>0</v>
      </c>
      <c r="K753" s="50">
        <f t="shared" ref="K753" si="5093">IFERROR(IF(J752,K752/J752*100,0),0)</f>
        <v>0</v>
      </c>
      <c r="L753" s="50">
        <f t="shared" ref="L753" si="5094">IFERROR(IF(K752,L752/K752*100,0),0)</f>
        <v>0</v>
      </c>
      <c r="M753" s="50">
        <f t="shared" ref="M753" si="5095">IFERROR(IF(L752,M752/L752*100,0),0)</f>
        <v>0</v>
      </c>
      <c r="N753" s="107" t="s">
        <v>587</v>
      </c>
      <c r="O753" s="50">
        <f>IFERROR(IF(N752,O752/N752*100,0),0)</f>
        <v>0</v>
      </c>
      <c r="P753" s="50">
        <f t="shared" ref="P753" si="5096">IFERROR(IF(O752,P752/O752*100,0),0)</f>
        <v>0</v>
      </c>
      <c r="Q753" s="50">
        <f t="shared" ref="Q753:S753" si="5097">IFERROR(IF(P752,Q752/P752*100,0),0)</f>
        <v>0</v>
      </c>
      <c r="R753" s="192" t="str">
        <f t="shared" si="4681"/>
        <v/>
      </c>
      <c r="S753" s="50">
        <f t="shared" si="5097"/>
        <v>0</v>
      </c>
      <c r="T753" s="215"/>
      <c r="AA753" s="177" t="s">
        <v>110</v>
      </c>
      <c r="AD753" s="107" t="s">
        <v>683</v>
      </c>
      <c r="AE753" s="50" t="s">
        <v>683</v>
      </c>
      <c r="AF753" s="50" t="s">
        <v>683</v>
      </c>
      <c r="AG753" s="50" t="s">
        <v>683</v>
      </c>
      <c r="AH753" s="50" t="s">
        <v>683</v>
      </c>
      <c r="AI753" s="50" t="s">
        <v>683</v>
      </c>
      <c r="AJ753" s="50"/>
      <c r="AK753" s="107" t="s">
        <v>683</v>
      </c>
      <c r="AL753" s="50" t="s">
        <v>683</v>
      </c>
      <c r="AM753" s="50" t="s">
        <v>683</v>
      </c>
      <c r="AN753" s="50"/>
      <c r="AO753" s="125" t="s">
        <v>683</v>
      </c>
    </row>
    <row r="754" spans="1:41" ht="15" hidden="1" customHeight="1" outlineLevel="2">
      <c r="A754" s="155">
        <v>607410</v>
      </c>
      <c r="B754" s="156">
        <f t="shared" si="4648"/>
        <v>630502480</v>
      </c>
      <c r="C754" s="173">
        <v>502480</v>
      </c>
      <c r="D754" s="140"/>
      <c r="E754" s="109" t="str">
        <f>E432</f>
        <v>Бюджетообразующее предприятие 124</v>
      </c>
      <c r="F754" s="24" t="s">
        <v>105</v>
      </c>
      <c r="G754" s="125" t="str">
        <f t="shared" ref="G754" si="5098">IF(AD754="","",AD754)</f>
        <v/>
      </c>
      <c r="H754" s="125" t="str">
        <f t="shared" ref="H754" si="5099">IF(AE754="","",AE754)</f>
        <v/>
      </c>
      <c r="I754" s="125" t="str">
        <f t="shared" ref="I754" si="5100">IF(AF754="","",AF754)</f>
        <v/>
      </c>
      <c r="J754" s="125" t="str">
        <f t="shared" ref="J754" si="5101">IF(AG754="","",AG754)</f>
        <v/>
      </c>
      <c r="K754" s="125" t="str">
        <f t="shared" ref="K754" si="5102">IF(AH754="","",AH754)</f>
        <v/>
      </c>
      <c r="L754" s="125" t="str">
        <f t="shared" ref="L754" si="5103">IF(AI754="","",AI754)</f>
        <v/>
      </c>
      <c r="M754" s="125"/>
      <c r="N754" s="125" t="str">
        <f t="shared" ref="N754" si="5104">IF(AK754="","",AK754)</f>
        <v/>
      </c>
      <c r="O754" s="125" t="str">
        <f t="shared" ref="O754" si="5105">IF(AL754="","",AL754)</f>
        <v/>
      </c>
      <c r="P754" s="125" t="str">
        <f t="shared" ref="P754" si="5106">IF(AM754="","",AM754)</f>
        <v/>
      </c>
      <c r="Q754" s="125"/>
      <c r="R754" s="125" t="str">
        <f t="shared" si="4681"/>
        <v/>
      </c>
      <c r="S754" s="125"/>
      <c r="T754" s="211"/>
      <c r="AA754" s="177" t="s">
        <v>780</v>
      </c>
      <c r="AD754" s="125" t="s">
        <v>683</v>
      </c>
      <c r="AE754" s="125" t="s">
        <v>683</v>
      </c>
      <c r="AF754" s="125" t="s">
        <v>683</v>
      </c>
      <c r="AG754" s="125" t="s">
        <v>683</v>
      </c>
      <c r="AH754" s="125" t="s">
        <v>683</v>
      </c>
      <c r="AI754" s="125" t="s">
        <v>683</v>
      </c>
      <c r="AJ754" s="125"/>
      <c r="AK754" s="125" t="s">
        <v>683</v>
      </c>
      <c r="AL754" s="125" t="s">
        <v>683</v>
      </c>
      <c r="AM754" s="125" t="s">
        <v>683</v>
      </c>
      <c r="AN754" s="125"/>
      <c r="AO754" s="192" t="s">
        <v>683</v>
      </c>
    </row>
    <row r="755" spans="1:41" ht="15.75" hidden="1" outlineLevel="2">
      <c r="A755" s="155">
        <v>607420</v>
      </c>
      <c r="B755" s="156">
        <f t="shared" si="4648"/>
        <v>630502490</v>
      </c>
      <c r="C755" s="173">
        <v>502490</v>
      </c>
      <c r="D755" s="140"/>
      <c r="E755" s="55" t="s">
        <v>110</v>
      </c>
      <c r="F755" s="78" t="s">
        <v>613</v>
      </c>
      <c r="G755" s="107" t="s">
        <v>587</v>
      </c>
      <c r="H755" s="50">
        <f>IFERROR(IF(G754,H754/G754*100,0),0)</f>
        <v>0</v>
      </c>
      <c r="I755" s="50">
        <f t="shared" ref="I755" si="5107">IFERROR(IF(H754,I754/H754*100,0),0)</f>
        <v>0</v>
      </c>
      <c r="J755" s="50">
        <f t="shared" ref="J755" si="5108">IFERROR(IF(I754,J754/I754*100,0),0)</f>
        <v>0</v>
      </c>
      <c r="K755" s="50">
        <f t="shared" ref="K755" si="5109">IFERROR(IF(J754,K754/J754*100,0),0)</f>
        <v>0</v>
      </c>
      <c r="L755" s="50">
        <f t="shared" ref="L755" si="5110">IFERROR(IF(K754,L754/K754*100,0),0)</f>
        <v>0</v>
      </c>
      <c r="M755" s="50">
        <f t="shared" ref="M755" si="5111">IFERROR(IF(L754,M754/L754*100,0),0)</f>
        <v>0</v>
      </c>
      <c r="N755" s="107" t="s">
        <v>587</v>
      </c>
      <c r="O755" s="50">
        <f>IFERROR(IF(N754,O754/N754*100,0),0)</f>
        <v>0</v>
      </c>
      <c r="P755" s="50">
        <f t="shared" ref="P755" si="5112">IFERROR(IF(O754,P754/O754*100,0),0)</f>
        <v>0</v>
      </c>
      <c r="Q755" s="50">
        <f t="shared" ref="Q755:S755" si="5113">IFERROR(IF(P754,Q754/P754*100,0),0)</f>
        <v>0</v>
      </c>
      <c r="R755" s="192" t="str">
        <f t="shared" si="4681"/>
        <v/>
      </c>
      <c r="S755" s="50">
        <f t="shared" si="5113"/>
        <v>0</v>
      </c>
      <c r="T755" s="215"/>
      <c r="AA755" s="177" t="s">
        <v>110</v>
      </c>
      <c r="AD755" s="107" t="s">
        <v>683</v>
      </c>
      <c r="AE755" s="50" t="s">
        <v>683</v>
      </c>
      <c r="AF755" s="50" t="s">
        <v>683</v>
      </c>
      <c r="AG755" s="50" t="s">
        <v>683</v>
      </c>
      <c r="AH755" s="50" t="s">
        <v>683</v>
      </c>
      <c r="AI755" s="50" t="s">
        <v>683</v>
      </c>
      <c r="AJ755" s="50"/>
      <c r="AK755" s="107" t="s">
        <v>683</v>
      </c>
      <c r="AL755" s="50" t="s">
        <v>683</v>
      </c>
      <c r="AM755" s="50" t="s">
        <v>683</v>
      </c>
      <c r="AN755" s="50"/>
      <c r="AO755" s="125" t="s">
        <v>683</v>
      </c>
    </row>
    <row r="756" spans="1:41" ht="15.75" hidden="1" outlineLevel="2">
      <c r="A756" s="155">
        <v>607430</v>
      </c>
      <c r="B756" s="156">
        <f t="shared" si="4648"/>
        <v>630502500</v>
      </c>
      <c r="C756" s="173">
        <v>502500</v>
      </c>
      <c r="D756" s="140"/>
      <c r="E756" s="109" t="str">
        <f>E434</f>
        <v>Бюджетообразующее предприятие 125</v>
      </c>
      <c r="F756" s="24" t="s">
        <v>105</v>
      </c>
      <c r="G756" s="125" t="str">
        <f t="shared" ref="G756" si="5114">IF(AD756="","",AD756)</f>
        <v/>
      </c>
      <c r="H756" s="125" t="str">
        <f t="shared" ref="H756" si="5115">IF(AE756="","",AE756)</f>
        <v/>
      </c>
      <c r="I756" s="125" t="str">
        <f t="shared" ref="I756" si="5116">IF(AF756="","",AF756)</f>
        <v/>
      </c>
      <c r="J756" s="125" t="str">
        <f t="shared" ref="J756" si="5117">IF(AG756="","",AG756)</f>
        <v/>
      </c>
      <c r="K756" s="125" t="str">
        <f t="shared" ref="K756" si="5118">IF(AH756="","",AH756)</f>
        <v/>
      </c>
      <c r="L756" s="125" t="str">
        <f t="shared" ref="L756" si="5119">IF(AI756="","",AI756)</f>
        <v/>
      </c>
      <c r="M756" s="125"/>
      <c r="N756" s="125" t="str">
        <f t="shared" ref="N756" si="5120">IF(AK756="","",AK756)</f>
        <v/>
      </c>
      <c r="O756" s="125" t="str">
        <f t="shared" ref="O756" si="5121">IF(AL756="","",AL756)</f>
        <v/>
      </c>
      <c r="P756" s="125" t="str">
        <f t="shared" ref="P756" si="5122">IF(AM756="","",AM756)</f>
        <v/>
      </c>
      <c r="Q756" s="125"/>
      <c r="R756" s="125" t="str">
        <f t="shared" si="4681"/>
        <v/>
      </c>
      <c r="S756" s="125"/>
      <c r="T756" s="211"/>
      <c r="AA756" s="177" t="s">
        <v>781</v>
      </c>
      <c r="AD756" s="125" t="s">
        <v>683</v>
      </c>
      <c r="AE756" s="125" t="s">
        <v>683</v>
      </c>
      <c r="AF756" s="125" t="s">
        <v>683</v>
      </c>
      <c r="AG756" s="125" t="s">
        <v>683</v>
      </c>
      <c r="AH756" s="125" t="s">
        <v>683</v>
      </c>
      <c r="AI756" s="125" t="s">
        <v>683</v>
      </c>
      <c r="AJ756" s="125"/>
      <c r="AK756" s="125" t="s">
        <v>683</v>
      </c>
      <c r="AL756" s="125" t="s">
        <v>683</v>
      </c>
      <c r="AM756" s="125" t="s">
        <v>683</v>
      </c>
      <c r="AN756" s="125"/>
      <c r="AO756" s="192" t="s">
        <v>683</v>
      </c>
    </row>
    <row r="757" spans="1:41" ht="15.75" hidden="1" outlineLevel="2">
      <c r="A757" s="155">
        <v>607440</v>
      </c>
      <c r="B757" s="156">
        <f t="shared" si="4648"/>
        <v>630502510</v>
      </c>
      <c r="C757" s="173">
        <v>502510</v>
      </c>
      <c r="D757" s="140"/>
      <c r="E757" s="55" t="s">
        <v>110</v>
      </c>
      <c r="F757" s="78" t="s">
        <v>613</v>
      </c>
      <c r="G757" s="107" t="s">
        <v>587</v>
      </c>
      <c r="H757" s="50">
        <f>IFERROR(IF(G756,H756/G756*100,0),0)</f>
        <v>0</v>
      </c>
      <c r="I757" s="50">
        <f t="shared" ref="I757" si="5123">IFERROR(IF(H756,I756/H756*100,0),0)</f>
        <v>0</v>
      </c>
      <c r="J757" s="50">
        <f t="shared" ref="J757" si="5124">IFERROR(IF(I756,J756/I756*100,0),0)</f>
        <v>0</v>
      </c>
      <c r="K757" s="50">
        <f t="shared" ref="K757" si="5125">IFERROR(IF(J756,K756/J756*100,0),0)</f>
        <v>0</v>
      </c>
      <c r="L757" s="50">
        <f t="shared" ref="L757" si="5126">IFERROR(IF(K756,L756/K756*100,0),0)</f>
        <v>0</v>
      </c>
      <c r="M757" s="50">
        <f t="shared" ref="M757" si="5127">IFERROR(IF(L756,M756/L756*100,0),0)</f>
        <v>0</v>
      </c>
      <c r="N757" s="107" t="s">
        <v>587</v>
      </c>
      <c r="O757" s="50">
        <f>IFERROR(IF(N756,O756/N756*100,0),0)</f>
        <v>0</v>
      </c>
      <c r="P757" s="50">
        <f t="shared" ref="P757" si="5128">IFERROR(IF(O756,P756/O756*100,0),0)</f>
        <v>0</v>
      </c>
      <c r="Q757" s="50">
        <f t="shared" ref="Q757:S757" si="5129">IFERROR(IF(P756,Q756/P756*100,0),0)</f>
        <v>0</v>
      </c>
      <c r="R757" s="192" t="str">
        <f t="shared" si="4681"/>
        <v/>
      </c>
      <c r="S757" s="50">
        <f t="shared" si="5129"/>
        <v>0</v>
      </c>
      <c r="T757" s="215"/>
      <c r="AA757" s="177" t="s">
        <v>110</v>
      </c>
      <c r="AD757" s="107" t="s">
        <v>683</v>
      </c>
      <c r="AE757" s="50" t="s">
        <v>683</v>
      </c>
      <c r="AF757" s="50" t="s">
        <v>683</v>
      </c>
      <c r="AG757" s="50" t="s">
        <v>683</v>
      </c>
      <c r="AH757" s="50" t="s">
        <v>683</v>
      </c>
      <c r="AI757" s="50" t="s">
        <v>683</v>
      </c>
      <c r="AJ757" s="50"/>
      <c r="AK757" s="107" t="s">
        <v>683</v>
      </c>
      <c r="AL757" s="50" t="s">
        <v>683</v>
      </c>
      <c r="AM757" s="50" t="s">
        <v>683</v>
      </c>
      <c r="AN757" s="50"/>
      <c r="AO757" s="125" t="s">
        <v>683</v>
      </c>
    </row>
    <row r="758" spans="1:41" ht="15" hidden="1" customHeight="1" outlineLevel="2">
      <c r="A758" s="155">
        <v>607450</v>
      </c>
      <c r="B758" s="156">
        <f t="shared" si="4648"/>
        <v>630502520</v>
      </c>
      <c r="C758" s="173">
        <v>502520</v>
      </c>
      <c r="D758" s="140"/>
      <c r="E758" s="109" t="str">
        <f>E436</f>
        <v>Бюджетообразующее предприятие 126</v>
      </c>
      <c r="F758" s="24" t="s">
        <v>105</v>
      </c>
      <c r="G758" s="125" t="str">
        <f t="shared" ref="G758" si="5130">IF(AD758="","",AD758)</f>
        <v/>
      </c>
      <c r="H758" s="125" t="str">
        <f t="shared" ref="H758" si="5131">IF(AE758="","",AE758)</f>
        <v/>
      </c>
      <c r="I758" s="125" t="str">
        <f t="shared" ref="I758" si="5132">IF(AF758="","",AF758)</f>
        <v/>
      </c>
      <c r="J758" s="125" t="str">
        <f t="shared" ref="J758" si="5133">IF(AG758="","",AG758)</f>
        <v/>
      </c>
      <c r="K758" s="125" t="str">
        <f t="shared" ref="K758" si="5134">IF(AH758="","",AH758)</f>
        <v/>
      </c>
      <c r="L758" s="125" t="str">
        <f t="shared" ref="L758" si="5135">IF(AI758="","",AI758)</f>
        <v/>
      </c>
      <c r="M758" s="125"/>
      <c r="N758" s="125" t="str">
        <f t="shared" ref="N758" si="5136">IF(AK758="","",AK758)</f>
        <v/>
      </c>
      <c r="O758" s="125" t="str">
        <f t="shared" ref="O758" si="5137">IF(AL758="","",AL758)</f>
        <v/>
      </c>
      <c r="P758" s="125" t="str">
        <f t="shared" ref="P758" si="5138">IF(AM758="","",AM758)</f>
        <v/>
      </c>
      <c r="Q758" s="125"/>
      <c r="R758" s="125" t="str">
        <f t="shared" si="4681"/>
        <v/>
      </c>
      <c r="S758" s="125"/>
      <c r="T758" s="211"/>
      <c r="AA758" s="177" t="s">
        <v>782</v>
      </c>
      <c r="AD758" s="125" t="s">
        <v>683</v>
      </c>
      <c r="AE758" s="125" t="s">
        <v>683</v>
      </c>
      <c r="AF758" s="125" t="s">
        <v>683</v>
      </c>
      <c r="AG758" s="125" t="s">
        <v>683</v>
      </c>
      <c r="AH758" s="125" t="s">
        <v>683</v>
      </c>
      <c r="AI758" s="125" t="s">
        <v>683</v>
      </c>
      <c r="AJ758" s="125"/>
      <c r="AK758" s="125" t="s">
        <v>683</v>
      </c>
      <c r="AL758" s="125" t="s">
        <v>683</v>
      </c>
      <c r="AM758" s="125" t="s">
        <v>683</v>
      </c>
      <c r="AN758" s="125"/>
      <c r="AO758" s="192" t="s">
        <v>683</v>
      </c>
    </row>
    <row r="759" spans="1:41" ht="15.75" hidden="1" outlineLevel="2">
      <c r="A759" s="155">
        <v>607460</v>
      </c>
      <c r="B759" s="156">
        <f t="shared" si="4648"/>
        <v>630502530</v>
      </c>
      <c r="C759" s="173">
        <v>502530</v>
      </c>
      <c r="D759" s="140"/>
      <c r="E759" s="55" t="s">
        <v>110</v>
      </c>
      <c r="F759" s="78" t="s">
        <v>613</v>
      </c>
      <c r="G759" s="107" t="s">
        <v>587</v>
      </c>
      <c r="H759" s="50">
        <f>IFERROR(IF(G758,H758/G758*100,0),0)</f>
        <v>0</v>
      </c>
      <c r="I759" s="50">
        <f t="shared" ref="I759" si="5139">IFERROR(IF(H758,I758/H758*100,0),0)</f>
        <v>0</v>
      </c>
      <c r="J759" s="50">
        <f t="shared" ref="J759" si="5140">IFERROR(IF(I758,J758/I758*100,0),0)</f>
        <v>0</v>
      </c>
      <c r="K759" s="50">
        <f t="shared" ref="K759" si="5141">IFERROR(IF(J758,K758/J758*100,0),0)</f>
        <v>0</v>
      </c>
      <c r="L759" s="50">
        <f t="shared" ref="L759" si="5142">IFERROR(IF(K758,L758/K758*100,0),0)</f>
        <v>0</v>
      </c>
      <c r="M759" s="50">
        <f t="shared" ref="M759" si="5143">IFERROR(IF(L758,M758/L758*100,0),0)</f>
        <v>0</v>
      </c>
      <c r="N759" s="107" t="s">
        <v>587</v>
      </c>
      <c r="O759" s="50">
        <f>IFERROR(IF(N758,O758/N758*100,0),0)</f>
        <v>0</v>
      </c>
      <c r="P759" s="50">
        <f t="shared" ref="P759" si="5144">IFERROR(IF(O758,P758/O758*100,0),0)</f>
        <v>0</v>
      </c>
      <c r="Q759" s="50">
        <f t="shared" ref="Q759:S759" si="5145">IFERROR(IF(P758,Q758/P758*100,0),0)</f>
        <v>0</v>
      </c>
      <c r="R759" s="192" t="str">
        <f t="shared" si="4681"/>
        <v/>
      </c>
      <c r="S759" s="50">
        <f t="shared" si="5145"/>
        <v>0</v>
      </c>
      <c r="T759" s="215"/>
      <c r="AA759" s="177" t="s">
        <v>110</v>
      </c>
      <c r="AD759" s="107" t="s">
        <v>683</v>
      </c>
      <c r="AE759" s="50" t="s">
        <v>683</v>
      </c>
      <c r="AF759" s="50" t="s">
        <v>683</v>
      </c>
      <c r="AG759" s="50" t="s">
        <v>683</v>
      </c>
      <c r="AH759" s="50" t="s">
        <v>683</v>
      </c>
      <c r="AI759" s="50" t="s">
        <v>683</v>
      </c>
      <c r="AJ759" s="50"/>
      <c r="AK759" s="107" t="s">
        <v>683</v>
      </c>
      <c r="AL759" s="50" t="s">
        <v>683</v>
      </c>
      <c r="AM759" s="50" t="s">
        <v>683</v>
      </c>
      <c r="AN759" s="50"/>
      <c r="AO759" s="125" t="s">
        <v>683</v>
      </c>
    </row>
    <row r="760" spans="1:41" ht="15.75" hidden="1" outlineLevel="2">
      <c r="A760" s="155">
        <v>607470</v>
      </c>
      <c r="B760" s="156">
        <f t="shared" si="4648"/>
        <v>630502540</v>
      </c>
      <c r="C760" s="173">
        <v>502540</v>
      </c>
      <c r="D760" s="140"/>
      <c r="E760" s="109" t="str">
        <f>E438</f>
        <v>Бюджетообразующее предприятие 127</v>
      </c>
      <c r="F760" s="24" t="s">
        <v>105</v>
      </c>
      <c r="G760" s="125" t="str">
        <f t="shared" ref="G760" si="5146">IF(AD760="","",AD760)</f>
        <v/>
      </c>
      <c r="H760" s="125" t="str">
        <f t="shared" ref="H760" si="5147">IF(AE760="","",AE760)</f>
        <v/>
      </c>
      <c r="I760" s="125" t="str">
        <f t="shared" ref="I760" si="5148">IF(AF760="","",AF760)</f>
        <v/>
      </c>
      <c r="J760" s="125" t="str">
        <f t="shared" ref="J760" si="5149">IF(AG760="","",AG760)</f>
        <v/>
      </c>
      <c r="K760" s="125" t="str">
        <f t="shared" ref="K760" si="5150">IF(AH760="","",AH760)</f>
        <v/>
      </c>
      <c r="L760" s="125" t="str">
        <f t="shared" ref="L760" si="5151">IF(AI760="","",AI760)</f>
        <v/>
      </c>
      <c r="M760" s="125"/>
      <c r="N760" s="125" t="str">
        <f t="shared" ref="N760" si="5152">IF(AK760="","",AK760)</f>
        <v/>
      </c>
      <c r="O760" s="125" t="str">
        <f t="shared" ref="O760" si="5153">IF(AL760="","",AL760)</f>
        <v/>
      </c>
      <c r="P760" s="125" t="str">
        <f t="shared" ref="P760" si="5154">IF(AM760="","",AM760)</f>
        <v/>
      </c>
      <c r="Q760" s="125"/>
      <c r="R760" s="125" t="str">
        <f t="shared" si="4681"/>
        <v/>
      </c>
      <c r="S760" s="125"/>
      <c r="T760" s="211"/>
      <c r="AA760" s="177" t="s">
        <v>783</v>
      </c>
      <c r="AD760" s="125" t="s">
        <v>683</v>
      </c>
      <c r="AE760" s="125" t="s">
        <v>683</v>
      </c>
      <c r="AF760" s="125" t="s">
        <v>683</v>
      </c>
      <c r="AG760" s="125" t="s">
        <v>683</v>
      </c>
      <c r="AH760" s="125" t="s">
        <v>683</v>
      </c>
      <c r="AI760" s="125" t="s">
        <v>683</v>
      </c>
      <c r="AJ760" s="125"/>
      <c r="AK760" s="125" t="s">
        <v>683</v>
      </c>
      <c r="AL760" s="125" t="s">
        <v>683</v>
      </c>
      <c r="AM760" s="125" t="s">
        <v>683</v>
      </c>
      <c r="AN760" s="125"/>
      <c r="AO760" s="192" t="s">
        <v>683</v>
      </c>
    </row>
    <row r="761" spans="1:41" ht="15.75" hidden="1" outlineLevel="2">
      <c r="A761" s="155">
        <v>607480</v>
      </c>
      <c r="B761" s="156">
        <f t="shared" si="4648"/>
        <v>630502550</v>
      </c>
      <c r="C761" s="173">
        <v>502550</v>
      </c>
      <c r="D761" s="140"/>
      <c r="E761" s="55" t="s">
        <v>110</v>
      </c>
      <c r="F761" s="78" t="s">
        <v>613</v>
      </c>
      <c r="G761" s="107" t="s">
        <v>587</v>
      </c>
      <c r="H761" s="50">
        <f>IFERROR(IF(G760,H760/G760*100,0),0)</f>
        <v>0</v>
      </c>
      <c r="I761" s="50">
        <f t="shared" ref="I761" si="5155">IFERROR(IF(H760,I760/H760*100,0),0)</f>
        <v>0</v>
      </c>
      <c r="J761" s="50">
        <f t="shared" ref="J761" si="5156">IFERROR(IF(I760,J760/I760*100,0),0)</f>
        <v>0</v>
      </c>
      <c r="K761" s="50">
        <f t="shared" ref="K761" si="5157">IFERROR(IF(J760,K760/J760*100,0),0)</f>
        <v>0</v>
      </c>
      <c r="L761" s="50">
        <f t="shared" ref="L761" si="5158">IFERROR(IF(K760,L760/K760*100,0),0)</f>
        <v>0</v>
      </c>
      <c r="M761" s="50">
        <f t="shared" ref="M761" si="5159">IFERROR(IF(L760,M760/L760*100,0),0)</f>
        <v>0</v>
      </c>
      <c r="N761" s="107" t="s">
        <v>587</v>
      </c>
      <c r="O761" s="50">
        <f>IFERROR(IF(N760,O760/N760*100,0),0)</f>
        <v>0</v>
      </c>
      <c r="P761" s="50">
        <f t="shared" ref="P761" si="5160">IFERROR(IF(O760,P760/O760*100,0),0)</f>
        <v>0</v>
      </c>
      <c r="Q761" s="50">
        <f t="shared" ref="Q761:S761" si="5161">IFERROR(IF(P760,Q760/P760*100,0),0)</f>
        <v>0</v>
      </c>
      <c r="R761" s="192" t="str">
        <f t="shared" si="4681"/>
        <v/>
      </c>
      <c r="S761" s="50">
        <f t="shared" si="5161"/>
        <v>0</v>
      </c>
      <c r="T761" s="215"/>
      <c r="AA761" s="177" t="s">
        <v>110</v>
      </c>
      <c r="AD761" s="107" t="s">
        <v>683</v>
      </c>
      <c r="AE761" s="50" t="s">
        <v>683</v>
      </c>
      <c r="AF761" s="50" t="s">
        <v>683</v>
      </c>
      <c r="AG761" s="50" t="s">
        <v>683</v>
      </c>
      <c r="AH761" s="50" t="s">
        <v>683</v>
      </c>
      <c r="AI761" s="50" t="s">
        <v>683</v>
      </c>
      <c r="AJ761" s="50"/>
      <c r="AK761" s="107" t="s">
        <v>683</v>
      </c>
      <c r="AL761" s="50" t="s">
        <v>683</v>
      </c>
      <c r="AM761" s="50" t="s">
        <v>683</v>
      </c>
      <c r="AN761" s="50"/>
      <c r="AO761" s="125" t="s">
        <v>683</v>
      </c>
    </row>
    <row r="762" spans="1:41" ht="15" hidden="1" customHeight="1" outlineLevel="2">
      <c r="A762" s="155">
        <v>607490</v>
      </c>
      <c r="B762" s="156">
        <f t="shared" ref="B762:B791" si="5162">VALUE(CONCATENATE($A$2,$C$4,C762))</f>
        <v>630502560</v>
      </c>
      <c r="C762" s="173">
        <v>502560</v>
      </c>
      <c r="D762" s="140"/>
      <c r="E762" s="109" t="str">
        <f>E440</f>
        <v>Бюджетообразующее предприятие 128</v>
      </c>
      <c r="F762" s="24" t="s">
        <v>105</v>
      </c>
      <c r="G762" s="125" t="str">
        <f t="shared" ref="G762" si="5163">IF(AD762="","",AD762)</f>
        <v/>
      </c>
      <c r="H762" s="125" t="str">
        <f t="shared" ref="H762" si="5164">IF(AE762="","",AE762)</f>
        <v/>
      </c>
      <c r="I762" s="125" t="str">
        <f t="shared" ref="I762" si="5165">IF(AF762="","",AF762)</f>
        <v/>
      </c>
      <c r="J762" s="125" t="str">
        <f t="shared" ref="J762" si="5166">IF(AG762="","",AG762)</f>
        <v/>
      </c>
      <c r="K762" s="125" t="str">
        <f t="shared" ref="K762" si="5167">IF(AH762="","",AH762)</f>
        <v/>
      </c>
      <c r="L762" s="125" t="str">
        <f t="shared" ref="L762" si="5168">IF(AI762="","",AI762)</f>
        <v/>
      </c>
      <c r="M762" s="125"/>
      <c r="N762" s="125" t="str">
        <f t="shared" ref="N762" si="5169">IF(AK762="","",AK762)</f>
        <v/>
      </c>
      <c r="O762" s="125" t="str">
        <f t="shared" ref="O762" si="5170">IF(AL762="","",AL762)</f>
        <v/>
      </c>
      <c r="P762" s="125" t="str">
        <f t="shared" ref="P762" si="5171">IF(AM762="","",AM762)</f>
        <v/>
      </c>
      <c r="Q762" s="125"/>
      <c r="R762" s="125" t="str">
        <f t="shared" si="4681"/>
        <v/>
      </c>
      <c r="S762" s="125"/>
      <c r="T762" s="211"/>
      <c r="AA762" s="177" t="s">
        <v>784</v>
      </c>
      <c r="AD762" s="125" t="s">
        <v>683</v>
      </c>
      <c r="AE762" s="125" t="s">
        <v>683</v>
      </c>
      <c r="AF762" s="125" t="s">
        <v>683</v>
      </c>
      <c r="AG762" s="125" t="s">
        <v>683</v>
      </c>
      <c r="AH762" s="125" t="s">
        <v>683</v>
      </c>
      <c r="AI762" s="125" t="s">
        <v>683</v>
      </c>
      <c r="AJ762" s="125"/>
      <c r="AK762" s="125" t="s">
        <v>683</v>
      </c>
      <c r="AL762" s="125" t="s">
        <v>683</v>
      </c>
      <c r="AM762" s="125" t="s">
        <v>683</v>
      </c>
      <c r="AN762" s="125"/>
      <c r="AO762" s="192" t="s">
        <v>683</v>
      </c>
    </row>
    <row r="763" spans="1:41" ht="15.75" hidden="1" outlineLevel="2">
      <c r="A763" s="155">
        <v>607500</v>
      </c>
      <c r="B763" s="156">
        <f t="shared" si="5162"/>
        <v>630502570</v>
      </c>
      <c r="C763" s="173">
        <v>502570</v>
      </c>
      <c r="D763" s="140"/>
      <c r="E763" s="55" t="s">
        <v>110</v>
      </c>
      <c r="F763" s="78" t="s">
        <v>613</v>
      </c>
      <c r="G763" s="107" t="s">
        <v>587</v>
      </c>
      <c r="H763" s="50">
        <f>IFERROR(IF(G762,H762/G762*100,0),0)</f>
        <v>0</v>
      </c>
      <c r="I763" s="50">
        <f t="shared" ref="I763" si="5172">IFERROR(IF(H762,I762/H762*100,0),0)</f>
        <v>0</v>
      </c>
      <c r="J763" s="50">
        <f t="shared" ref="J763" si="5173">IFERROR(IF(I762,J762/I762*100,0),0)</f>
        <v>0</v>
      </c>
      <c r="K763" s="50">
        <f t="shared" ref="K763" si="5174">IFERROR(IF(J762,K762/J762*100,0),0)</f>
        <v>0</v>
      </c>
      <c r="L763" s="50">
        <f t="shared" ref="L763" si="5175">IFERROR(IF(K762,L762/K762*100,0),0)</f>
        <v>0</v>
      </c>
      <c r="M763" s="50">
        <f t="shared" ref="M763" si="5176">IFERROR(IF(L762,M762/L762*100,0),0)</f>
        <v>0</v>
      </c>
      <c r="N763" s="107" t="s">
        <v>587</v>
      </c>
      <c r="O763" s="50">
        <f>IFERROR(IF(N762,O762/N762*100,0),0)</f>
        <v>0</v>
      </c>
      <c r="P763" s="50">
        <f t="shared" ref="P763" si="5177">IFERROR(IF(O762,P762/O762*100,0),0)</f>
        <v>0</v>
      </c>
      <c r="Q763" s="50">
        <f t="shared" ref="Q763:S763" si="5178">IFERROR(IF(P762,Q762/P762*100,0),0)</f>
        <v>0</v>
      </c>
      <c r="R763" s="192" t="str">
        <f t="shared" si="4681"/>
        <v/>
      </c>
      <c r="S763" s="50">
        <f t="shared" si="5178"/>
        <v>0</v>
      </c>
      <c r="T763" s="215"/>
      <c r="AA763" s="177" t="s">
        <v>110</v>
      </c>
      <c r="AD763" s="107" t="s">
        <v>683</v>
      </c>
      <c r="AE763" s="50" t="s">
        <v>683</v>
      </c>
      <c r="AF763" s="50" t="s">
        <v>683</v>
      </c>
      <c r="AG763" s="50" t="s">
        <v>683</v>
      </c>
      <c r="AH763" s="50" t="s">
        <v>683</v>
      </c>
      <c r="AI763" s="50" t="s">
        <v>683</v>
      </c>
      <c r="AJ763" s="50"/>
      <c r="AK763" s="107" t="s">
        <v>683</v>
      </c>
      <c r="AL763" s="50" t="s">
        <v>683</v>
      </c>
      <c r="AM763" s="50" t="s">
        <v>683</v>
      </c>
      <c r="AN763" s="50"/>
      <c r="AO763" s="125" t="s">
        <v>683</v>
      </c>
    </row>
    <row r="764" spans="1:41" ht="15" hidden="1" customHeight="1" outlineLevel="2">
      <c r="A764" s="155">
        <v>607510</v>
      </c>
      <c r="B764" s="156">
        <f t="shared" si="5162"/>
        <v>630502580</v>
      </c>
      <c r="C764" s="173">
        <v>502580</v>
      </c>
      <c r="D764" s="140"/>
      <c r="E764" s="109" t="str">
        <f>E442</f>
        <v>Бюджетообразующее предприятие 129</v>
      </c>
      <c r="F764" s="24" t="s">
        <v>105</v>
      </c>
      <c r="G764" s="125" t="str">
        <f t="shared" ref="G764" si="5179">IF(AD764="","",AD764)</f>
        <v/>
      </c>
      <c r="H764" s="125" t="str">
        <f t="shared" ref="H764" si="5180">IF(AE764="","",AE764)</f>
        <v/>
      </c>
      <c r="I764" s="125" t="str">
        <f t="shared" ref="I764" si="5181">IF(AF764="","",AF764)</f>
        <v/>
      </c>
      <c r="J764" s="125" t="str">
        <f t="shared" ref="J764" si="5182">IF(AG764="","",AG764)</f>
        <v/>
      </c>
      <c r="K764" s="125" t="str">
        <f t="shared" ref="K764" si="5183">IF(AH764="","",AH764)</f>
        <v/>
      </c>
      <c r="L764" s="125" t="str">
        <f t="shared" ref="L764" si="5184">IF(AI764="","",AI764)</f>
        <v/>
      </c>
      <c r="M764" s="125"/>
      <c r="N764" s="125" t="str">
        <f t="shared" ref="N764" si="5185">IF(AK764="","",AK764)</f>
        <v/>
      </c>
      <c r="O764" s="125" t="str">
        <f t="shared" ref="O764" si="5186">IF(AL764="","",AL764)</f>
        <v/>
      </c>
      <c r="P764" s="125" t="str">
        <f t="shared" ref="P764" si="5187">IF(AM764="","",AM764)</f>
        <v/>
      </c>
      <c r="Q764" s="125"/>
      <c r="R764" s="125" t="str">
        <f t="shared" si="4681"/>
        <v/>
      </c>
      <c r="S764" s="125"/>
      <c r="T764" s="211"/>
      <c r="AA764" s="177" t="s">
        <v>785</v>
      </c>
      <c r="AD764" s="125" t="s">
        <v>683</v>
      </c>
      <c r="AE764" s="125" t="s">
        <v>683</v>
      </c>
      <c r="AF764" s="125" t="s">
        <v>683</v>
      </c>
      <c r="AG764" s="125" t="s">
        <v>683</v>
      </c>
      <c r="AH764" s="125" t="s">
        <v>683</v>
      </c>
      <c r="AI764" s="125" t="s">
        <v>683</v>
      </c>
      <c r="AJ764" s="125"/>
      <c r="AK764" s="125" t="s">
        <v>683</v>
      </c>
      <c r="AL764" s="125" t="s">
        <v>683</v>
      </c>
      <c r="AM764" s="125" t="s">
        <v>683</v>
      </c>
      <c r="AN764" s="125"/>
      <c r="AO764" s="192" t="s">
        <v>683</v>
      </c>
    </row>
    <row r="765" spans="1:41" ht="15.75" hidden="1" outlineLevel="2">
      <c r="A765" s="155">
        <v>607520</v>
      </c>
      <c r="B765" s="156">
        <f t="shared" si="5162"/>
        <v>630502590</v>
      </c>
      <c r="C765" s="173">
        <v>502590</v>
      </c>
      <c r="D765" s="140"/>
      <c r="E765" s="55" t="s">
        <v>110</v>
      </c>
      <c r="F765" s="78" t="s">
        <v>613</v>
      </c>
      <c r="G765" s="107" t="s">
        <v>587</v>
      </c>
      <c r="H765" s="50">
        <f>IFERROR(IF(G764,H764/G764*100,0),0)</f>
        <v>0</v>
      </c>
      <c r="I765" s="50">
        <f t="shared" ref="I765" si="5188">IFERROR(IF(H764,I764/H764*100,0),0)</f>
        <v>0</v>
      </c>
      <c r="J765" s="50">
        <f t="shared" ref="J765" si="5189">IFERROR(IF(I764,J764/I764*100,0),0)</f>
        <v>0</v>
      </c>
      <c r="K765" s="50">
        <f t="shared" ref="K765" si="5190">IFERROR(IF(J764,K764/J764*100,0),0)</f>
        <v>0</v>
      </c>
      <c r="L765" s="50">
        <f t="shared" ref="L765" si="5191">IFERROR(IF(K764,L764/K764*100,0),0)</f>
        <v>0</v>
      </c>
      <c r="M765" s="50">
        <f t="shared" ref="M765" si="5192">IFERROR(IF(L764,M764/L764*100,0),0)</f>
        <v>0</v>
      </c>
      <c r="N765" s="107" t="s">
        <v>587</v>
      </c>
      <c r="O765" s="50">
        <f>IFERROR(IF(N764,O764/N764*100,0),0)</f>
        <v>0</v>
      </c>
      <c r="P765" s="50">
        <f t="shared" ref="P765" si="5193">IFERROR(IF(O764,P764/O764*100,0),0)</f>
        <v>0</v>
      </c>
      <c r="Q765" s="50">
        <f t="shared" ref="Q765:S765" si="5194">IFERROR(IF(P764,Q764/P764*100,0),0)</f>
        <v>0</v>
      </c>
      <c r="R765" s="192" t="str">
        <f t="shared" ref="R765:R827" si="5195">IF(AO765="","",AO765)</f>
        <v/>
      </c>
      <c r="S765" s="50">
        <f t="shared" si="5194"/>
        <v>0</v>
      </c>
      <c r="T765" s="215"/>
      <c r="AA765" s="177" t="s">
        <v>110</v>
      </c>
      <c r="AD765" s="107" t="s">
        <v>683</v>
      </c>
      <c r="AE765" s="50" t="s">
        <v>683</v>
      </c>
      <c r="AF765" s="50" t="s">
        <v>683</v>
      </c>
      <c r="AG765" s="50" t="s">
        <v>683</v>
      </c>
      <c r="AH765" s="50" t="s">
        <v>683</v>
      </c>
      <c r="AI765" s="50" t="s">
        <v>683</v>
      </c>
      <c r="AJ765" s="50"/>
      <c r="AK765" s="107" t="s">
        <v>683</v>
      </c>
      <c r="AL765" s="50" t="s">
        <v>683</v>
      </c>
      <c r="AM765" s="50" t="s">
        <v>683</v>
      </c>
      <c r="AN765" s="50"/>
      <c r="AO765" s="125" t="s">
        <v>683</v>
      </c>
    </row>
    <row r="766" spans="1:41" ht="15" hidden="1" customHeight="1" outlineLevel="2">
      <c r="A766" s="155">
        <v>607530</v>
      </c>
      <c r="B766" s="156">
        <f t="shared" si="5162"/>
        <v>630502600</v>
      </c>
      <c r="C766" s="173">
        <v>502600</v>
      </c>
      <c r="D766" s="140"/>
      <c r="E766" s="109" t="str">
        <f>E444</f>
        <v>Бюджетообразующее предприятие 130</v>
      </c>
      <c r="F766" s="24" t="s">
        <v>105</v>
      </c>
      <c r="G766" s="125" t="str">
        <f t="shared" ref="G766" si="5196">IF(AD766="","",AD766)</f>
        <v/>
      </c>
      <c r="H766" s="125" t="str">
        <f t="shared" ref="H766" si="5197">IF(AE766="","",AE766)</f>
        <v/>
      </c>
      <c r="I766" s="125" t="str">
        <f t="shared" ref="I766" si="5198">IF(AF766="","",AF766)</f>
        <v/>
      </c>
      <c r="J766" s="125" t="str">
        <f t="shared" ref="J766" si="5199">IF(AG766="","",AG766)</f>
        <v/>
      </c>
      <c r="K766" s="125" t="str">
        <f t="shared" ref="K766" si="5200">IF(AH766="","",AH766)</f>
        <v/>
      </c>
      <c r="L766" s="125" t="str">
        <f t="shared" ref="L766" si="5201">IF(AI766="","",AI766)</f>
        <v/>
      </c>
      <c r="M766" s="125"/>
      <c r="N766" s="125" t="str">
        <f t="shared" ref="N766" si="5202">IF(AK766="","",AK766)</f>
        <v/>
      </c>
      <c r="O766" s="125" t="str">
        <f t="shared" ref="O766" si="5203">IF(AL766="","",AL766)</f>
        <v/>
      </c>
      <c r="P766" s="125" t="str">
        <f t="shared" ref="P766" si="5204">IF(AM766="","",AM766)</f>
        <v/>
      </c>
      <c r="Q766" s="125"/>
      <c r="R766" s="125" t="str">
        <f t="shared" si="5195"/>
        <v/>
      </c>
      <c r="S766" s="125"/>
      <c r="T766" s="211"/>
      <c r="AA766" s="177" t="s">
        <v>786</v>
      </c>
      <c r="AD766" s="125" t="s">
        <v>683</v>
      </c>
      <c r="AE766" s="125" t="s">
        <v>683</v>
      </c>
      <c r="AF766" s="125" t="s">
        <v>683</v>
      </c>
      <c r="AG766" s="125" t="s">
        <v>683</v>
      </c>
      <c r="AH766" s="125" t="s">
        <v>683</v>
      </c>
      <c r="AI766" s="125" t="s">
        <v>683</v>
      </c>
      <c r="AJ766" s="125"/>
      <c r="AK766" s="125" t="s">
        <v>683</v>
      </c>
      <c r="AL766" s="125" t="s">
        <v>683</v>
      </c>
      <c r="AM766" s="125" t="s">
        <v>683</v>
      </c>
      <c r="AN766" s="125"/>
      <c r="AO766" s="192" t="s">
        <v>683</v>
      </c>
    </row>
    <row r="767" spans="1:41" ht="15.75" hidden="1" outlineLevel="2">
      <c r="A767" s="155">
        <v>607540</v>
      </c>
      <c r="B767" s="156">
        <f t="shared" si="5162"/>
        <v>630502610</v>
      </c>
      <c r="C767" s="173">
        <v>502610</v>
      </c>
      <c r="D767" s="140"/>
      <c r="E767" s="55" t="s">
        <v>110</v>
      </c>
      <c r="F767" s="78" t="s">
        <v>613</v>
      </c>
      <c r="G767" s="107" t="s">
        <v>587</v>
      </c>
      <c r="H767" s="50">
        <f>IFERROR(IF(G766,H766/G766*100,0),0)</f>
        <v>0</v>
      </c>
      <c r="I767" s="50">
        <f t="shared" ref="I767" si="5205">IFERROR(IF(H766,I766/H766*100,0),0)</f>
        <v>0</v>
      </c>
      <c r="J767" s="50">
        <f t="shared" ref="J767" si="5206">IFERROR(IF(I766,J766/I766*100,0),0)</f>
        <v>0</v>
      </c>
      <c r="K767" s="50">
        <f t="shared" ref="K767" si="5207">IFERROR(IF(J766,K766/J766*100,0),0)</f>
        <v>0</v>
      </c>
      <c r="L767" s="50">
        <f t="shared" ref="L767" si="5208">IFERROR(IF(K766,L766/K766*100,0),0)</f>
        <v>0</v>
      </c>
      <c r="M767" s="50">
        <f t="shared" ref="M767" si="5209">IFERROR(IF(L766,M766/L766*100,0),0)</f>
        <v>0</v>
      </c>
      <c r="N767" s="107" t="s">
        <v>587</v>
      </c>
      <c r="O767" s="50">
        <f>IFERROR(IF(N766,O766/N766*100,0),0)</f>
        <v>0</v>
      </c>
      <c r="P767" s="50">
        <f t="shared" ref="P767" si="5210">IFERROR(IF(O766,P766/O766*100,0),0)</f>
        <v>0</v>
      </c>
      <c r="Q767" s="50">
        <f t="shared" ref="Q767:S767" si="5211">IFERROR(IF(P766,Q766/P766*100,0),0)</f>
        <v>0</v>
      </c>
      <c r="R767" s="192" t="str">
        <f t="shared" si="5195"/>
        <v/>
      </c>
      <c r="S767" s="50">
        <f t="shared" si="5211"/>
        <v>0</v>
      </c>
      <c r="T767" s="215"/>
      <c r="AA767" s="177" t="s">
        <v>110</v>
      </c>
      <c r="AD767" s="107" t="s">
        <v>683</v>
      </c>
      <c r="AE767" s="50" t="s">
        <v>683</v>
      </c>
      <c r="AF767" s="50" t="s">
        <v>683</v>
      </c>
      <c r="AG767" s="50" t="s">
        <v>683</v>
      </c>
      <c r="AH767" s="50" t="s">
        <v>683</v>
      </c>
      <c r="AI767" s="50" t="s">
        <v>683</v>
      </c>
      <c r="AJ767" s="50"/>
      <c r="AK767" s="107" t="s">
        <v>683</v>
      </c>
      <c r="AL767" s="50" t="s">
        <v>683</v>
      </c>
      <c r="AM767" s="50" t="s">
        <v>683</v>
      </c>
      <c r="AN767" s="50"/>
      <c r="AO767" s="125" t="s">
        <v>683</v>
      </c>
    </row>
    <row r="768" spans="1:41" ht="15.75" hidden="1" outlineLevel="2">
      <c r="A768" s="155">
        <v>607550</v>
      </c>
      <c r="B768" s="156">
        <f t="shared" si="5162"/>
        <v>630502620</v>
      </c>
      <c r="C768" s="173">
        <v>502620</v>
      </c>
      <c r="D768" s="140"/>
      <c r="E768" s="109" t="str">
        <f>E446</f>
        <v>Бюджетообразующее предприятие 131</v>
      </c>
      <c r="F768" s="24" t="s">
        <v>105</v>
      </c>
      <c r="G768" s="125" t="str">
        <f t="shared" ref="G768" si="5212">IF(AD768="","",AD768)</f>
        <v/>
      </c>
      <c r="H768" s="125" t="str">
        <f t="shared" ref="H768" si="5213">IF(AE768="","",AE768)</f>
        <v/>
      </c>
      <c r="I768" s="125" t="str">
        <f t="shared" ref="I768" si="5214">IF(AF768="","",AF768)</f>
        <v/>
      </c>
      <c r="J768" s="125" t="str">
        <f t="shared" ref="J768" si="5215">IF(AG768="","",AG768)</f>
        <v/>
      </c>
      <c r="K768" s="125" t="str">
        <f t="shared" ref="K768" si="5216">IF(AH768="","",AH768)</f>
        <v/>
      </c>
      <c r="L768" s="125" t="str">
        <f t="shared" ref="L768" si="5217">IF(AI768="","",AI768)</f>
        <v/>
      </c>
      <c r="M768" s="125"/>
      <c r="N768" s="125" t="str">
        <f t="shared" ref="N768" si="5218">IF(AK768="","",AK768)</f>
        <v/>
      </c>
      <c r="O768" s="125" t="str">
        <f t="shared" ref="O768" si="5219">IF(AL768="","",AL768)</f>
        <v/>
      </c>
      <c r="P768" s="125" t="str">
        <f t="shared" ref="P768" si="5220">IF(AM768="","",AM768)</f>
        <v/>
      </c>
      <c r="Q768" s="125"/>
      <c r="R768" s="125" t="str">
        <f t="shared" si="5195"/>
        <v/>
      </c>
      <c r="S768" s="125"/>
      <c r="T768" s="211"/>
      <c r="AA768" s="177" t="s">
        <v>787</v>
      </c>
      <c r="AD768" s="125" t="s">
        <v>683</v>
      </c>
      <c r="AE768" s="125" t="s">
        <v>683</v>
      </c>
      <c r="AF768" s="125" t="s">
        <v>683</v>
      </c>
      <c r="AG768" s="125" t="s">
        <v>683</v>
      </c>
      <c r="AH768" s="125" t="s">
        <v>683</v>
      </c>
      <c r="AI768" s="125" t="s">
        <v>683</v>
      </c>
      <c r="AJ768" s="125"/>
      <c r="AK768" s="125" t="s">
        <v>683</v>
      </c>
      <c r="AL768" s="125" t="s">
        <v>683</v>
      </c>
      <c r="AM768" s="125" t="s">
        <v>683</v>
      </c>
      <c r="AN768" s="125"/>
      <c r="AO768" s="192" t="s">
        <v>683</v>
      </c>
    </row>
    <row r="769" spans="1:41" ht="15.75" hidden="1" outlineLevel="2">
      <c r="A769" s="155">
        <v>607560</v>
      </c>
      <c r="B769" s="156">
        <f t="shared" si="5162"/>
        <v>630502630</v>
      </c>
      <c r="C769" s="173">
        <v>502630</v>
      </c>
      <c r="D769" s="140"/>
      <c r="E769" s="55" t="s">
        <v>110</v>
      </c>
      <c r="F769" s="78" t="s">
        <v>613</v>
      </c>
      <c r="G769" s="107" t="s">
        <v>587</v>
      </c>
      <c r="H769" s="50">
        <f>IFERROR(IF(G768,H768/G768*100,0),0)</f>
        <v>0</v>
      </c>
      <c r="I769" s="50">
        <f t="shared" ref="I769" si="5221">IFERROR(IF(H768,I768/H768*100,0),0)</f>
        <v>0</v>
      </c>
      <c r="J769" s="50">
        <f t="shared" ref="J769" si="5222">IFERROR(IF(I768,J768/I768*100,0),0)</f>
        <v>0</v>
      </c>
      <c r="K769" s="50">
        <f t="shared" ref="K769" si="5223">IFERROR(IF(J768,K768/J768*100,0),0)</f>
        <v>0</v>
      </c>
      <c r="L769" s="50">
        <f t="shared" ref="L769" si="5224">IFERROR(IF(K768,L768/K768*100,0),0)</f>
        <v>0</v>
      </c>
      <c r="M769" s="50">
        <f t="shared" ref="M769" si="5225">IFERROR(IF(L768,M768/L768*100,0),0)</f>
        <v>0</v>
      </c>
      <c r="N769" s="107" t="s">
        <v>587</v>
      </c>
      <c r="O769" s="50">
        <f>IFERROR(IF(N768,O768/N768*100,0),0)</f>
        <v>0</v>
      </c>
      <c r="P769" s="50">
        <f t="shared" ref="P769" si="5226">IFERROR(IF(O768,P768/O768*100,0),0)</f>
        <v>0</v>
      </c>
      <c r="Q769" s="50">
        <f t="shared" ref="Q769:S769" si="5227">IFERROR(IF(P768,Q768/P768*100,0),0)</f>
        <v>0</v>
      </c>
      <c r="R769" s="192" t="str">
        <f t="shared" si="5195"/>
        <v/>
      </c>
      <c r="S769" s="50">
        <f t="shared" si="5227"/>
        <v>0</v>
      </c>
      <c r="T769" s="215"/>
      <c r="AA769" s="177" t="s">
        <v>110</v>
      </c>
      <c r="AD769" s="107" t="s">
        <v>683</v>
      </c>
      <c r="AE769" s="50" t="s">
        <v>683</v>
      </c>
      <c r="AF769" s="50" t="s">
        <v>683</v>
      </c>
      <c r="AG769" s="50" t="s">
        <v>683</v>
      </c>
      <c r="AH769" s="50" t="s">
        <v>683</v>
      </c>
      <c r="AI769" s="50" t="s">
        <v>683</v>
      </c>
      <c r="AJ769" s="50"/>
      <c r="AK769" s="107" t="s">
        <v>683</v>
      </c>
      <c r="AL769" s="50" t="s">
        <v>683</v>
      </c>
      <c r="AM769" s="50" t="s">
        <v>683</v>
      </c>
      <c r="AN769" s="50"/>
      <c r="AO769" s="125" t="s">
        <v>683</v>
      </c>
    </row>
    <row r="770" spans="1:41" ht="15" hidden="1" customHeight="1" outlineLevel="2">
      <c r="A770" s="155">
        <v>607570</v>
      </c>
      <c r="B770" s="156">
        <f t="shared" si="5162"/>
        <v>630502640</v>
      </c>
      <c r="C770" s="173">
        <v>502640</v>
      </c>
      <c r="D770" s="140"/>
      <c r="E770" s="109" t="str">
        <f>E448</f>
        <v>Бюджетообразующее предприятие 132</v>
      </c>
      <c r="F770" s="24" t="s">
        <v>105</v>
      </c>
      <c r="G770" s="125" t="str">
        <f t="shared" ref="G770" si="5228">IF(AD770="","",AD770)</f>
        <v/>
      </c>
      <c r="H770" s="125" t="str">
        <f t="shared" ref="H770" si="5229">IF(AE770="","",AE770)</f>
        <v/>
      </c>
      <c r="I770" s="125" t="str">
        <f t="shared" ref="I770" si="5230">IF(AF770="","",AF770)</f>
        <v/>
      </c>
      <c r="J770" s="125" t="str">
        <f t="shared" ref="J770" si="5231">IF(AG770="","",AG770)</f>
        <v/>
      </c>
      <c r="K770" s="125" t="str">
        <f t="shared" ref="K770" si="5232">IF(AH770="","",AH770)</f>
        <v/>
      </c>
      <c r="L770" s="125" t="str">
        <f t="shared" ref="L770" si="5233">IF(AI770="","",AI770)</f>
        <v/>
      </c>
      <c r="M770" s="125"/>
      <c r="N770" s="125" t="str">
        <f t="shared" ref="N770" si="5234">IF(AK770="","",AK770)</f>
        <v/>
      </c>
      <c r="O770" s="125" t="str">
        <f t="shared" ref="O770" si="5235">IF(AL770="","",AL770)</f>
        <v/>
      </c>
      <c r="P770" s="125" t="str">
        <f t="shared" ref="P770" si="5236">IF(AM770="","",AM770)</f>
        <v/>
      </c>
      <c r="Q770" s="125"/>
      <c r="R770" s="125" t="str">
        <f t="shared" si="5195"/>
        <v/>
      </c>
      <c r="S770" s="125"/>
      <c r="T770" s="211"/>
      <c r="AA770" s="177" t="s">
        <v>788</v>
      </c>
      <c r="AD770" s="125" t="s">
        <v>683</v>
      </c>
      <c r="AE770" s="125" t="s">
        <v>683</v>
      </c>
      <c r="AF770" s="125" t="s">
        <v>683</v>
      </c>
      <c r="AG770" s="125" t="s">
        <v>683</v>
      </c>
      <c r="AH770" s="125" t="s">
        <v>683</v>
      </c>
      <c r="AI770" s="125" t="s">
        <v>683</v>
      </c>
      <c r="AJ770" s="125"/>
      <c r="AK770" s="125" t="s">
        <v>683</v>
      </c>
      <c r="AL770" s="125" t="s">
        <v>683</v>
      </c>
      <c r="AM770" s="125" t="s">
        <v>683</v>
      </c>
      <c r="AN770" s="125"/>
      <c r="AO770" s="192" t="s">
        <v>683</v>
      </c>
    </row>
    <row r="771" spans="1:41" ht="15.75" hidden="1" outlineLevel="2">
      <c r="A771" s="155">
        <v>607580</v>
      </c>
      <c r="B771" s="156">
        <f t="shared" si="5162"/>
        <v>630502650</v>
      </c>
      <c r="C771" s="173">
        <v>502650</v>
      </c>
      <c r="D771" s="140"/>
      <c r="E771" s="55" t="s">
        <v>110</v>
      </c>
      <c r="F771" s="78" t="s">
        <v>613</v>
      </c>
      <c r="G771" s="107" t="s">
        <v>587</v>
      </c>
      <c r="H771" s="50">
        <f>IFERROR(IF(G770,H770/G770*100,0),0)</f>
        <v>0</v>
      </c>
      <c r="I771" s="50">
        <f t="shared" ref="I771" si="5237">IFERROR(IF(H770,I770/H770*100,0),0)</f>
        <v>0</v>
      </c>
      <c r="J771" s="50">
        <f t="shared" ref="J771" si="5238">IFERROR(IF(I770,J770/I770*100,0),0)</f>
        <v>0</v>
      </c>
      <c r="K771" s="50">
        <f t="shared" ref="K771" si="5239">IFERROR(IF(J770,K770/J770*100,0),0)</f>
        <v>0</v>
      </c>
      <c r="L771" s="50">
        <f t="shared" ref="L771" si="5240">IFERROR(IF(K770,L770/K770*100,0),0)</f>
        <v>0</v>
      </c>
      <c r="M771" s="50">
        <f t="shared" ref="M771" si="5241">IFERROR(IF(L770,M770/L770*100,0),0)</f>
        <v>0</v>
      </c>
      <c r="N771" s="107" t="s">
        <v>587</v>
      </c>
      <c r="O771" s="50">
        <f>IFERROR(IF(N770,O770/N770*100,0),0)</f>
        <v>0</v>
      </c>
      <c r="P771" s="50">
        <f t="shared" ref="P771" si="5242">IFERROR(IF(O770,P770/O770*100,0),0)</f>
        <v>0</v>
      </c>
      <c r="Q771" s="50">
        <f t="shared" ref="Q771:S771" si="5243">IFERROR(IF(P770,Q770/P770*100,0),0)</f>
        <v>0</v>
      </c>
      <c r="R771" s="192" t="str">
        <f t="shared" si="5195"/>
        <v/>
      </c>
      <c r="S771" s="50">
        <f t="shared" si="5243"/>
        <v>0</v>
      </c>
      <c r="T771" s="215"/>
      <c r="AA771" s="177" t="s">
        <v>110</v>
      </c>
      <c r="AD771" s="107" t="s">
        <v>683</v>
      </c>
      <c r="AE771" s="50" t="s">
        <v>683</v>
      </c>
      <c r="AF771" s="50" t="s">
        <v>683</v>
      </c>
      <c r="AG771" s="50" t="s">
        <v>683</v>
      </c>
      <c r="AH771" s="50" t="s">
        <v>683</v>
      </c>
      <c r="AI771" s="50" t="s">
        <v>683</v>
      </c>
      <c r="AJ771" s="50"/>
      <c r="AK771" s="107" t="s">
        <v>683</v>
      </c>
      <c r="AL771" s="50" t="s">
        <v>683</v>
      </c>
      <c r="AM771" s="50" t="s">
        <v>683</v>
      </c>
      <c r="AN771" s="50"/>
      <c r="AO771" s="125" t="s">
        <v>683</v>
      </c>
    </row>
    <row r="772" spans="1:41" ht="15.75" hidden="1" outlineLevel="2">
      <c r="A772" s="155">
        <v>607590</v>
      </c>
      <c r="B772" s="156">
        <f t="shared" si="5162"/>
        <v>630502660</v>
      </c>
      <c r="C772" s="173">
        <v>502660</v>
      </c>
      <c r="D772" s="140"/>
      <c r="E772" s="109" t="str">
        <f>E450</f>
        <v>Бюджетообразующее предприятие 133</v>
      </c>
      <c r="F772" s="24" t="s">
        <v>105</v>
      </c>
      <c r="G772" s="125" t="str">
        <f t="shared" ref="G772" si="5244">IF(AD772="","",AD772)</f>
        <v/>
      </c>
      <c r="H772" s="125" t="str">
        <f t="shared" ref="H772" si="5245">IF(AE772="","",AE772)</f>
        <v/>
      </c>
      <c r="I772" s="125" t="str">
        <f t="shared" ref="I772" si="5246">IF(AF772="","",AF772)</f>
        <v/>
      </c>
      <c r="J772" s="125" t="str">
        <f t="shared" ref="J772" si="5247">IF(AG772="","",AG772)</f>
        <v/>
      </c>
      <c r="K772" s="125" t="str">
        <f t="shared" ref="K772" si="5248">IF(AH772="","",AH772)</f>
        <v/>
      </c>
      <c r="L772" s="125" t="str">
        <f t="shared" ref="L772" si="5249">IF(AI772="","",AI772)</f>
        <v/>
      </c>
      <c r="M772" s="125"/>
      <c r="N772" s="125" t="str">
        <f t="shared" ref="N772" si="5250">IF(AK772="","",AK772)</f>
        <v/>
      </c>
      <c r="O772" s="125" t="str">
        <f t="shared" ref="O772" si="5251">IF(AL772="","",AL772)</f>
        <v/>
      </c>
      <c r="P772" s="125" t="str">
        <f t="shared" ref="P772" si="5252">IF(AM772="","",AM772)</f>
        <v/>
      </c>
      <c r="Q772" s="125"/>
      <c r="R772" s="125" t="str">
        <f t="shared" si="5195"/>
        <v/>
      </c>
      <c r="S772" s="125"/>
      <c r="T772" s="211"/>
      <c r="AA772" s="177" t="s">
        <v>789</v>
      </c>
      <c r="AD772" s="125" t="s">
        <v>683</v>
      </c>
      <c r="AE772" s="125" t="s">
        <v>683</v>
      </c>
      <c r="AF772" s="125" t="s">
        <v>683</v>
      </c>
      <c r="AG772" s="125" t="s">
        <v>683</v>
      </c>
      <c r="AH772" s="125" t="s">
        <v>683</v>
      </c>
      <c r="AI772" s="125" t="s">
        <v>683</v>
      </c>
      <c r="AJ772" s="125"/>
      <c r="AK772" s="125" t="s">
        <v>683</v>
      </c>
      <c r="AL772" s="125" t="s">
        <v>683</v>
      </c>
      <c r="AM772" s="125" t="s">
        <v>683</v>
      </c>
      <c r="AN772" s="125"/>
      <c r="AO772" s="192" t="s">
        <v>683</v>
      </c>
    </row>
    <row r="773" spans="1:41" ht="15.75" hidden="1" outlineLevel="2">
      <c r="A773" s="155">
        <v>607600</v>
      </c>
      <c r="B773" s="156">
        <f t="shared" si="5162"/>
        <v>630502670</v>
      </c>
      <c r="C773" s="173">
        <v>502670</v>
      </c>
      <c r="D773" s="140"/>
      <c r="E773" s="55" t="s">
        <v>110</v>
      </c>
      <c r="F773" s="78" t="s">
        <v>613</v>
      </c>
      <c r="G773" s="107" t="s">
        <v>587</v>
      </c>
      <c r="H773" s="50">
        <f>IFERROR(IF(G772,H772/G772*100,0),0)</f>
        <v>0</v>
      </c>
      <c r="I773" s="50">
        <f t="shared" ref="I773" si="5253">IFERROR(IF(H772,I772/H772*100,0),0)</f>
        <v>0</v>
      </c>
      <c r="J773" s="50">
        <f t="shared" ref="J773" si="5254">IFERROR(IF(I772,J772/I772*100,0),0)</f>
        <v>0</v>
      </c>
      <c r="K773" s="50">
        <f t="shared" ref="K773" si="5255">IFERROR(IF(J772,K772/J772*100,0),0)</f>
        <v>0</v>
      </c>
      <c r="L773" s="50">
        <f t="shared" ref="L773" si="5256">IFERROR(IF(K772,L772/K772*100,0),0)</f>
        <v>0</v>
      </c>
      <c r="M773" s="50">
        <f t="shared" ref="M773" si="5257">IFERROR(IF(L772,M772/L772*100,0),0)</f>
        <v>0</v>
      </c>
      <c r="N773" s="107" t="s">
        <v>587</v>
      </c>
      <c r="O773" s="50">
        <f>IFERROR(IF(N772,O772/N772*100,0),0)</f>
        <v>0</v>
      </c>
      <c r="P773" s="50">
        <f t="shared" ref="P773" si="5258">IFERROR(IF(O772,P772/O772*100,0),0)</f>
        <v>0</v>
      </c>
      <c r="Q773" s="50">
        <f t="shared" ref="Q773:S773" si="5259">IFERROR(IF(P772,Q772/P772*100,0),0)</f>
        <v>0</v>
      </c>
      <c r="R773" s="192" t="str">
        <f t="shared" si="5195"/>
        <v/>
      </c>
      <c r="S773" s="50">
        <f t="shared" si="5259"/>
        <v>0</v>
      </c>
      <c r="T773" s="215"/>
      <c r="AA773" s="177" t="s">
        <v>110</v>
      </c>
      <c r="AD773" s="107" t="s">
        <v>683</v>
      </c>
      <c r="AE773" s="50" t="s">
        <v>683</v>
      </c>
      <c r="AF773" s="50" t="s">
        <v>683</v>
      </c>
      <c r="AG773" s="50" t="s">
        <v>683</v>
      </c>
      <c r="AH773" s="50" t="s">
        <v>683</v>
      </c>
      <c r="AI773" s="50" t="s">
        <v>683</v>
      </c>
      <c r="AJ773" s="50"/>
      <c r="AK773" s="107" t="s">
        <v>683</v>
      </c>
      <c r="AL773" s="50" t="s">
        <v>683</v>
      </c>
      <c r="AM773" s="50" t="s">
        <v>683</v>
      </c>
      <c r="AN773" s="50"/>
      <c r="AO773" s="125" t="s">
        <v>683</v>
      </c>
    </row>
    <row r="774" spans="1:41" ht="15" hidden="1" customHeight="1" outlineLevel="2">
      <c r="A774" s="155">
        <v>607610</v>
      </c>
      <c r="B774" s="156">
        <f t="shared" si="5162"/>
        <v>630502680</v>
      </c>
      <c r="C774" s="173">
        <v>502680</v>
      </c>
      <c r="D774" s="140"/>
      <c r="E774" s="109" t="str">
        <f>E452</f>
        <v>Бюджетообразующее предприятие 134</v>
      </c>
      <c r="F774" s="24" t="s">
        <v>105</v>
      </c>
      <c r="G774" s="125" t="str">
        <f t="shared" ref="G774" si="5260">IF(AD774="","",AD774)</f>
        <v/>
      </c>
      <c r="H774" s="125" t="str">
        <f t="shared" ref="H774" si="5261">IF(AE774="","",AE774)</f>
        <v/>
      </c>
      <c r="I774" s="125" t="str">
        <f t="shared" ref="I774" si="5262">IF(AF774="","",AF774)</f>
        <v/>
      </c>
      <c r="J774" s="125" t="str">
        <f t="shared" ref="J774" si="5263">IF(AG774="","",AG774)</f>
        <v/>
      </c>
      <c r="K774" s="125" t="str">
        <f t="shared" ref="K774" si="5264">IF(AH774="","",AH774)</f>
        <v/>
      </c>
      <c r="L774" s="125" t="str">
        <f t="shared" ref="L774" si="5265">IF(AI774="","",AI774)</f>
        <v/>
      </c>
      <c r="M774" s="125"/>
      <c r="N774" s="125" t="str">
        <f t="shared" ref="N774" si="5266">IF(AK774="","",AK774)</f>
        <v/>
      </c>
      <c r="O774" s="125" t="str">
        <f t="shared" ref="O774" si="5267">IF(AL774="","",AL774)</f>
        <v/>
      </c>
      <c r="P774" s="125" t="str">
        <f t="shared" ref="P774" si="5268">IF(AM774="","",AM774)</f>
        <v/>
      </c>
      <c r="Q774" s="125"/>
      <c r="R774" s="125" t="str">
        <f t="shared" si="5195"/>
        <v/>
      </c>
      <c r="S774" s="125"/>
      <c r="T774" s="211"/>
      <c r="AA774" s="177" t="s">
        <v>790</v>
      </c>
      <c r="AD774" s="125" t="s">
        <v>683</v>
      </c>
      <c r="AE774" s="125" t="s">
        <v>683</v>
      </c>
      <c r="AF774" s="125" t="s">
        <v>683</v>
      </c>
      <c r="AG774" s="125" t="s">
        <v>683</v>
      </c>
      <c r="AH774" s="125" t="s">
        <v>683</v>
      </c>
      <c r="AI774" s="125" t="s">
        <v>683</v>
      </c>
      <c r="AJ774" s="125"/>
      <c r="AK774" s="125" t="s">
        <v>683</v>
      </c>
      <c r="AL774" s="125" t="s">
        <v>683</v>
      </c>
      <c r="AM774" s="125" t="s">
        <v>683</v>
      </c>
      <c r="AN774" s="125"/>
      <c r="AO774" s="192" t="s">
        <v>683</v>
      </c>
    </row>
    <row r="775" spans="1:41" ht="15.75" hidden="1" outlineLevel="2">
      <c r="A775" s="155">
        <v>607620</v>
      </c>
      <c r="B775" s="156">
        <f t="shared" si="5162"/>
        <v>630502690</v>
      </c>
      <c r="C775" s="173">
        <v>502690</v>
      </c>
      <c r="D775" s="140"/>
      <c r="E775" s="55" t="s">
        <v>110</v>
      </c>
      <c r="F775" s="78" t="s">
        <v>613</v>
      </c>
      <c r="G775" s="107" t="s">
        <v>587</v>
      </c>
      <c r="H775" s="50">
        <f>IFERROR(IF(G774,H774/G774*100,0),0)</f>
        <v>0</v>
      </c>
      <c r="I775" s="50">
        <f t="shared" ref="I775" si="5269">IFERROR(IF(H774,I774/H774*100,0),0)</f>
        <v>0</v>
      </c>
      <c r="J775" s="50">
        <f t="shared" ref="J775" si="5270">IFERROR(IF(I774,J774/I774*100,0),0)</f>
        <v>0</v>
      </c>
      <c r="K775" s="50">
        <f t="shared" ref="K775" si="5271">IFERROR(IF(J774,K774/J774*100,0),0)</f>
        <v>0</v>
      </c>
      <c r="L775" s="50">
        <f t="shared" ref="L775" si="5272">IFERROR(IF(K774,L774/K774*100,0),0)</f>
        <v>0</v>
      </c>
      <c r="M775" s="50">
        <f t="shared" ref="M775" si="5273">IFERROR(IF(L774,M774/L774*100,0),0)</f>
        <v>0</v>
      </c>
      <c r="N775" s="107" t="s">
        <v>587</v>
      </c>
      <c r="O775" s="50">
        <f>IFERROR(IF(N774,O774/N774*100,0),0)</f>
        <v>0</v>
      </c>
      <c r="P775" s="50">
        <f t="shared" ref="P775" si="5274">IFERROR(IF(O774,P774/O774*100,0),0)</f>
        <v>0</v>
      </c>
      <c r="Q775" s="50">
        <f t="shared" ref="Q775:S775" si="5275">IFERROR(IF(P774,Q774/P774*100,0),0)</f>
        <v>0</v>
      </c>
      <c r="R775" s="192" t="str">
        <f t="shared" si="5195"/>
        <v/>
      </c>
      <c r="S775" s="50">
        <f t="shared" si="5275"/>
        <v>0</v>
      </c>
      <c r="T775" s="215"/>
      <c r="AA775" s="177" t="s">
        <v>110</v>
      </c>
      <c r="AD775" s="107" t="s">
        <v>683</v>
      </c>
      <c r="AE775" s="50" t="s">
        <v>683</v>
      </c>
      <c r="AF775" s="50" t="s">
        <v>683</v>
      </c>
      <c r="AG775" s="50" t="s">
        <v>683</v>
      </c>
      <c r="AH775" s="50" t="s">
        <v>683</v>
      </c>
      <c r="AI775" s="50" t="s">
        <v>683</v>
      </c>
      <c r="AJ775" s="50"/>
      <c r="AK775" s="107" t="s">
        <v>683</v>
      </c>
      <c r="AL775" s="50" t="s">
        <v>683</v>
      </c>
      <c r="AM775" s="50" t="s">
        <v>683</v>
      </c>
      <c r="AN775" s="50"/>
      <c r="AO775" s="125" t="s">
        <v>683</v>
      </c>
    </row>
    <row r="776" spans="1:41" ht="15" hidden="1" customHeight="1" outlineLevel="2">
      <c r="A776" s="155">
        <v>607630</v>
      </c>
      <c r="B776" s="156">
        <f t="shared" si="5162"/>
        <v>630502700</v>
      </c>
      <c r="C776" s="173">
        <v>502700</v>
      </c>
      <c r="D776" s="140"/>
      <c r="E776" s="109" t="str">
        <f>E454</f>
        <v>Бюджетообразующее предприятие 135</v>
      </c>
      <c r="F776" s="24" t="s">
        <v>105</v>
      </c>
      <c r="G776" s="125" t="str">
        <f t="shared" ref="G776" si="5276">IF(AD776="","",AD776)</f>
        <v/>
      </c>
      <c r="H776" s="125" t="str">
        <f t="shared" ref="H776" si="5277">IF(AE776="","",AE776)</f>
        <v/>
      </c>
      <c r="I776" s="125" t="str">
        <f t="shared" ref="I776" si="5278">IF(AF776="","",AF776)</f>
        <v/>
      </c>
      <c r="J776" s="125" t="str">
        <f t="shared" ref="J776" si="5279">IF(AG776="","",AG776)</f>
        <v/>
      </c>
      <c r="K776" s="125" t="str">
        <f t="shared" ref="K776" si="5280">IF(AH776="","",AH776)</f>
        <v/>
      </c>
      <c r="L776" s="125" t="str">
        <f t="shared" ref="L776" si="5281">IF(AI776="","",AI776)</f>
        <v/>
      </c>
      <c r="M776" s="125"/>
      <c r="N776" s="125" t="str">
        <f t="shared" ref="N776" si="5282">IF(AK776="","",AK776)</f>
        <v/>
      </c>
      <c r="O776" s="125" t="str">
        <f t="shared" ref="O776" si="5283">IF(AL776="","",AL776)</f>
        <v/>
      </c>
      <c r="P776" s="125" t="str">
        <f t="shared" ref="P776" si="5284">IF(AM776="","",AM776)</f>
        <v/>
      </c>
      <c r="Q776" s="125"/>
      <c r="R776" s="125" t="str">
        <f t="shared" si="5195"/>
        <v/>
      </c>
      <c r="S776" s="125"/>
      <c r="T776" s="211"/>
      <c r="AA776" s="177" t="s">
        <v>791</v>
      </c>
      <c r="AD776" s="125" t="s">
        <v>683</v>
      </c>
      <c r="AE776" s="125" t="s">
        <v>683</v>
      </c>
      <c r="AF776" s="125" t="s">
        <v>683</v>
      </c>
      <c r="AG776" s="125" t="s">
        <v>683</v>
      </c>
      <c r="AH776" s="125" t="s">
        <v>683</v>
      </c>
      <c r="AI776" s="125" t="s">
        <v>683</v>
      </c>
      <c r="AJ776" s="125"/>
      <c r="AK776" s="125" t="s">
        <v>683</v>
      </c>
      <c r="AL776" s="125" t="s">
        <v>683</v>
      </c>
      <c r="AM776" s="125" t="s">
        <v>683</v>
      </c>
      <c r="AN776" s="125"/>
      <c r="AO776" s="192" t="s">
        <v>683</v>
      </c>
    </row>
    <row r="777" spans="1:41" ht="15.75" hidden="1" outlineLevel="2">
      <c r="A777" s="155">
        <v>607640</v>
      </c>
      <c r="B777" s="156">
        <f t="shared" si="5162"/>
        <v>630502710</v>
      </c>
      <c r="C777" s="173">
        <v>502710</v>
      </c>
      <c r="D777" s="140"/>
      <c r="E777" s="55" t="s">
        <v>110</v>
      </c>
      <c r="F777" s="78" t="s">
        <v>613</v>
      </c>
      <c r="G777" s="107" t="s">
        <v>587</v>
      </c>
      <c r="H777" s="50">
        <f>IFERROR(IF(G776,H776/G776*100,0),0)</f>
        <v>0</v>
      </c>
      <c r="I777" s="50">
        <f t="shared" ref="I777" si="5285">IFERROR(IF(H776,I776/H776*100,0),0)</f>
        <v>0</v>
      </c>
      <c r="J777" s="50">
        <f t="shared" ref="J777" si="5286">IFERROR(IF(I776,J776/I776*100,0),0)</f>
        <v>0</v>
      </c>
      <c r="K777" s="50">
        <f t="shared" ref="K777" si="5287">IFERROR(IF(J776,K776/J776*100,0),0)</f>
        <v>0</v>
      </c>
      <c r="L777" s="50">
        <f t="shared" ref="L777" si="5288">IFERROR(IF(K776,L776/K776*100,0),0)</f>
        <v>0</v>
      </c>
      <c r="M777" s="50">
        <f t="shared" ref="M777" si="5289">IFERROR(IF(L776,M776/L776*100,0),0)</f>
        <v>0</v>
      </c>
      <c r="N777" s="107" t="s">
        <v>587</v>
      </c>
      <c r="O777" s="50">
        <f>IFERROR(IF(N776,O776/N776*100,0),0)</f>
        <v>0</v>
      </c>
      <c r="P777" s="50">
        <f t="shared" ref="P777" si="5290">IFERROR(IF(O776,P776/O776*100,0),0)</f>
        <v>0</v>
      </c>
      <c r="Q777" s="50">
        <f t="shared" ref="Q777:S777" si="5291">IFERROR(IF(P776,Q776/P776*100,0),0)</f>
        <v>0</v>
      </c>
      <c r="R777" s="192" t="str">
        <f t="shared" si="5195"/>
        <v/>
      </c>
      <c r="S777" s="50">
        <f t="shared" si="5291"/>
        <v>0</v>
      </c>
      <c r="T777" s="215"/>
      <c r="AA777" s="177" t="s">
        <v>110</v>
      </c>
      <c r="AD777" s="107" t="s">
        <v>683</v>
      </c>
      <c r="AE777" s="50" t="s">
        <v>683</v>
      </c>
      <c r="AF777" s="50" t="s">
        <v>683</v>
      </c>
      <c r="AG777" s="50" t="s">
        <v>683</v>
      </c>
      <c r="AH777" s="50" t="s">
        <v>683</v>
      </c>
      <c r="AI777" s="50" t="s">
        <v>683</v>
      </c>
      <c r="AJ777" s="50"/>
      <c r="AK777" s="107" t="s">
        <v>683</v>
      </c>
      <c r="AL777" s="50" t="s">
        <v>683</v>
      </c>
      <c r="AM777" s="50" t="s">
        <v>683</v>
      </c>
      <c r="AN777" s="50"/>
      <c r="AO777" s="125" t="s">
        <v>683</v>
      </c>
    </row>
    <row r="778" spans="1:41" ht="15" hidden="1" customHeight="1" outlineLevel="2">
      <c r="A778" s="155">
        <v>607650</v>
      </c>
      <c r="B778" s="156">
        <f t="shared" si="5162"/>
        <v>630502720</v>
      </c>
      <c r="C778" s="173">
        <v>502720</v>
      </c>
      <c r="D778" s="140"/>
      <c r="E778" s="109" t="str">
        <f>E456</f>
        <v>Бюджетообразующее предприятие 136</v>
      </c>
      <c r="F778" s="24" t="s">
        <v>105</v>
      </c>
      <c r="G778" s="125" t="str">
        <f t="shared" ref="G778" si="5292">IF(AD778="","",AD778)</f>
        <v/>
      </c>
      <c r="H778" s="125" t="str">
        <f t="shared" ref="H778" si="5293">IF(AE778="","",AE778)</f>
        <v/>
      </c>
      <c r="I778" s="125" t="str">
        <f t="shared" ref="I778" si="5294">IF(AF778="","",AF778)</f>
        <v/>
      </c>
      <c r="J778" s="125" t="str">
        <f t="shared" ref="J778" si="5295">IF(AG778="","",AG778)</f>
        <v/>
      </c>
      <c r="K778" s="125" t="str">
        <f t="shared" ref="K778" si="5296">IF(AH778="","",AH778)</f>
        <v/>
      </c>
      <c r="L778" s="125" t="str">
        <f t="shared" ref="L778" si="5297">IF(AI778="","",AI778)</f>
        <v/>
      </c>
      <c r="M778" s="125"/>
      <c r="N778" s="125" t="str">
        <f t="shared" ref="N778" si="5298">IF(AK778="","",AK778)</f>
        <v/>
      </c>
      <c r="O778" s="125" t="str">
        <f t="shared" ref="O778" si="5299">IF(AL778="","",AL778)</f>
        <v/>
      </c>
      <c r="P778" s="125" t="str">
        <f t="shared" ref="P778" si="5300">IF(AM778="","",AM778)</f>
        <v/>
      </c>
      <c r="Q778" s="125"/>
      <c r="R778" s="125" t="str">
        <f t="shared" si="5195"/>
        <v/>
      </c>
      <c r="S778" s="125"/>
      <c r="T778" s="211"/>
      <c r="AA778" s="177" t="s">
        <v>792</v>
      </c>
      <c r="AD778" s="125" t="s">
        <v>683</v>
      </c>
      <c r="AE778" s="125" t="s">
        <v>683</v>
      </c>
      <c r="AF778" s="125" t="s">
        <v>683</v>
      </c>
      <c r="AG778" s="125" t="s">
        <v>683</v>
      </c>
      <c r="AH778" s="125" t="s">
        <v>683</v>
      </c>
      <c r="AI778" s="125" t="s">
        <v>683</v>
      </c>
      <c r="AJ778" s="125"/>
      <c r="AK778" s="125" t="s">
        <v>683</v>
      </c>
      <c r="AL778" s="125" t="s">
        <v>683</v>
      </c>
      <c r="AM778" s="125" t="s">
        <v>683</v>
      </c>
      <c r="AN778" s="125"/>
      <c r="AO778" s="192" t="s">
        <v>683</v>
      </c>
    </row>
    <row r="779" spans="1:41" ht="15.75" hidden="1" outlineLevel="2">
      <c r="A779" s="155">
        <v>607660</v>
      </c>
      <c r="B779" s="156">
        <f t="shared" si="5162"/>
        <v>630502730</v>
      </c>
      <c r="C779" s="173">
        <v>502730</v>
      </c>
      <c r="D779" s="140"/>
      <c r="E779" s="55" t="s">
        <v>110</v>
      </c>
      <c r="F779" s="78" t="s">
        <v>613</v>
      </c>
      <c r="G779" s="107" t="s">
        <v>587</v>
      </c>
      <c r="H779" s="50">
        <f>IFERROR(IF(G778,H778/G778*100,0),0)</f>
        <v>0</v>
      </c>
      <c r="I779" s="50">
        <f t="shared" ref="I779" si="5301">IFERROR(IF(H778,I778/H778*100,0),0)</f>
        <v>0</v>
      </c>
      <c r="J779" s="50">
        <f t="shared" ref="J779" si="5302">IFERROR(IF(I778,J778/I778*100,0),0)</f>
        <v>0</v>
      </c>
      <c r="K779" s="50">
        <f t="shared" ref="K779" si="5303">IFERROR(IF(J778,K778/J778*100,0),0)</f>
        <v>0</v>
      </c>
      <c r="L779" s="50">
        <f t="shared" ref="L779" si="5304">IFERROR(IF(K778,L778/K778*100,0),0)</f>
        <v>0</v>
      </c>
      <c r="M779" s="50">
        <f t="shared" ref="M779" si="5305">IFERROR(IF(L778,M778/L778*100,0),0)</f>
        <v>0</v>
      </c>
      <c r="N779" s="107" t="s">
        <v>587</v>
      </c>
      <c r="O779" s="50">
        <f>IFERROR(IF(N778,O778/N778*100,0),0)</f>
        <v>0</v>
      </c>
      <c r="P779" s="50">
        <f t="shared" ref="P779" si="5306">IFERROR(IF(O778,P778/O778*100,0),0)</f>
        <v>0</v>
      </c>
      <c r="Q779" s="50">
        <f t="shared" ref="Q779:S779" si="5307">IFERROR(IF(P778,Q778/P778*100,0),0)</f>
        <v>0</v>
      </c>
      <c r="R779" s="192" t="str">
        <f t="shared" si="5195"/>
        <v/>
      </c>
      <c r="S779" s="50">
        <f t="shared" si="5307"/>
        <v>0</v>
      </c>
      <c r="T779" s="215"/>
      <c r="AA779" s="177" t="s">
        <v>110</v>
      </c>
      <c r="AD779" s="107" t="s">
        <v>683</v>
      </c>
      <c r="AE779" s="50" t="s">
        <v>683</v>
      </c>
      <c r="AF779" s="50" t="s">
        <v>683</v>
      </c>
      <c r="AG779" s="50" t="s">
        <v>683</v>
      </c>
      <c r="AH779" s="50" t="s">
        <v>683</v>
      </c>
      <c r="AI779" s="50" t="s">
        <v>683</v>
      </c>
      <c r="AJ779" s="50"/>
      <c r="AK779" s="107" t="s">
        <v>683</v>
      </c>
      <c r="AL779" s="50" t="s">
        <v>683</v>
      </c>
      <c r="AM779" s="50" t="s">
        <v>683</v>
      </c>
      <c r="AN779" s="50"/>
      <c r="AO779" s="125" t="s">
        <v>683</v>
      </c>
    </row>
    <row r="780" spans="1:41" ht="15" hidden="1" customHeight="1" outlineLevel="2">
      <c r="A780" s="155">
        <v>607670</v>
      </c>
      <c r="B780" s="156">
        <f t="shared" si="5162"/>
        <v>630502740</v>
      </c>
      <c r="C780" s="173">
        <v>502740</v>
      </c>
      <c r="D780" s="140"/>
      <c r="E780" s="109" t="str">
        <f>E458</f>
        <v>Бюджетообразующее предприятие 137</v>
      </c>
      <c r="F780" s="24" t="s">
        <v>105</v>
      </c>
      <c r="G780" s="125" t="str">
        <f t="shared" ref="G780" si="5308">IF(AD780="","",AD780)</f>
        <v/>
      </c>
      <c r="H780" s="125" t="str">
        <f t="shared" ref="H780" si="5309">IF(AE780="","",AE780)</f>
        <v/>
      </c>
      <c r="I780" s="125" t="str">
        <f t="shared" ref="I780" si="5310">IF(AF780="","",AF780)</f>
        <v/>
      </c>
      <c r="J780" s="125" t="str">
        <f t="shared" ref="J780" si="5311">IF(AG780="","",AG780)</f>
        <v/>
      </c>
      <c r="K780" s="125" t="str">
        <f t="shared" ref="K780" si="5312">IF(AH780="","",AH780)</f>
        <v/>
      </c>
      <c r="L780" s="125" t="str">
        <f t="shared" ref="L780" si="5313">IF(AI780="","",AI780)</f>
        <v/>
      </c>
      <c r="M780" s="125"/>
      <c r="N780" s="125" t="str">
        <f t="shared" ref="N780" si="5314">IF(AK780="","",AK780)</f>
        <v/>
      </c>
      <c r="O780" s="125" t="str">
        <f t="shared" ref="O780" si="5315">IF(AL780="","",AL780)</f>
        <v/>
      </c>
      <c r="P780" s="125" t="str">
        <f t="shared" ref="P780" si="5316">IF(AM780="","",AM780)</f>
        <v/>
      </c>
      <c r="Q780" s="125"/>
      <c r="R780" s="125" t="str">
        <f t="shared" si="5195"/>
        <v/>
      </c>
      <c r="S780" s="125"/>
      <c r="T780" s="211"/>
      <c r="AA780" s="177" t="s">
        <v>793</v>
      </c>
      <c r="AD780" s="125" t="s">
        <v>683</v>
      </c>
      <c r="AE780" s="125" t="s">
        <v>683</v>
      </c>
      <c r="AF780" s="125" t="s">
        <v>683</v>
      </c>
      <c r="AG780" s="125" t="s">
        <v>683</v>
      </c>
      <c r="AH780" s="125" t="s">
        <v>683</v>
      </c>
      <c r="AI780" s="125" t="s">
        <v>683</v>
      </c>
      <c r="AJ780" s="125"/>
      <c r="AK780" s="125" t="s">
        <v>683</v>
      </c>
      <c r="AL780" s="125" t="s">
        <v>683</v>
      </c>
      <c r="AM780" s="125" t="s">
        <v>683</v>
      </c>
      <c r="AN780" s="125"/>
      <c r="AO780" s="192" t="s">
        <v>683</v>
      </c>
    </row>
    <row r="781" spans="1:41" ht="15.75" hidden="1" outlineLevel="2">
      <c r="A781" s="155">
        <v>607680</v>
      </c>
      <c r="B781" s="156">
        <f t="shared" si="5162"/>
        <v>630502750</v>
      </c>
      <c r="C781" s="173">
        <v>502750</v>
      </c>
      <c r="D781" s="140"/>
      <c r="E781" s="55" t="s">
        <v>110</v>
      </c>
      <c r="F781" s="78" t="s">
        <v>613</v>
      </c>
      <c r="G781" s="107" t="s">
        <v>587</v>
      </c>
      <c r="H781" s="50">
        <f>IFERROR(IF(G780,H780/G780*100,0),0)</f>
        <v>0</v>
      </c>
      <c r="I781" s="50">
        <f t="shared" ref="I781" si="5317">IFERROR(IF(H780,I780/H780*100,0),0)</f>
        <v>0</v>
      </c>
      <c r="J781" s="50">
        <f t="shared" ref="J781" si="5318">IFERROR(IF(I780,J780/I780*100,0),0)</f>
        <v>0</v>
      </c>
      <c r="K781" s="50">
        <f t="shared" ref="K781" si="5319">IFERROR(IF(J780,K780/J780*100,0),0)</f>
        <v>0</v>
      </c>
      <c r="L781" s="50">
        <f t="shared" ref="L781" si="5320">IFERROR(IF(K780,L780/K780*100,0),0)</f>
        <v>0</v>
      </c>
      <c r="M781" s="50">
        <f t="shared" ref="M781" si="5321">IFERROR(IF(L780,M780/L780*100,0),0)</f>
        <v>0</v>
      </c>
      <c r="N781" s="107" t="s">
        <v>587</v>
      </c>
      <c r="O781" s="50">
        <f>IFERROR(IF(N780,O780/N780*100,0),0)</f>
        <v>0</v>
      </c>
      <c r="P781" s="50">
        <f t="shared" ref="P781" si="5322">IFERROR(IF(O780,P780/O780*100,0),0)</f>
        <v>0</v>
      </c>
      <c r="Q781" s="50">
        <f t="shared" ref="Q781:S781" si="5323">IFERROR(IF(P780,Q780/P780*100,0),0)</f>
        <v>0</v>
      </c>
      <c r="R781" s="192" t="str">
        <f t="shared" si="5195"/>
        <v/>
      </c>
      <c r="S781" s="50">
        <f t="shared" si="5323"/>
        <v>0</v>
      </c>
      <c r="T781" s="215"/>
      <c r="AA781" s="177" t="s">
        <v>110</v>
      </c>
      <c r="AD781" s="107" t="s">
        <v>683</v>
      </c>
      <c r="AE781" s="50" t="s">
        <v>683</v>
      </c>
      <c r="AF781" s="50" t="s">
        <v>683</v>
      </c>
      <c r="AG781" s="50" t="s">
        <v>683</v>
      </c>
      <c r="AH781" s="50" t="s">
        <v>683</v>
      </c>
      <c r="AI781" s="50" t="s">
        <v>683</v>
      </c>
      <c r="AJ781" s="50"/>
      <c r="AK781" s="107" t="s">
        <v>683</v>
      </c>
      <c r="AL781" s="50" t="s">
        <v>683</v>
      </c>
      <c r="AM781" s="50" t="s">
        <v>683</v>
      </c>
      <c r="AN781" s="50"/>
      <c r="AO781" s="125" t="s">
        <v>683</v>
      </c>
    </row>
    <row r="782" spans="1:41" ht="15" hidden="1" customHeight="1" outlineLevel="2">
      <c r="A782" s="155">
        <v>607690</v>
      </c>
      <c r="B782" s="156">
        <f t="shared" si="5162"/>
        <v>630502760</v>
      </c>
      <c r="C782" s="173">
        <v>502760</v>
      </c>
      <c r="D782" s="140"/>
      <c r="E782" s="109" t="str">
        <f>E460</f>
        <v>Бюджетообразующее предприятие 138</v>
      </c>
      <c r="F782" s="24" t="s">
        <v>105</v>
      </c>
      <c r="G782" s="125" t="str">
        <f t="shared" ref="G782" si="5324">IF(AD782="","",AD782)</f>
        <v/>
      </c>
      <c r="H782" s="125" t="str">
        <f t="shared" ref="H782" si="5325">IF(AE782="","",AE782)</f>
        <v/>
      </c>
      <c r="I782" s="125" t="str">
        <f t="shared" ref="I782" si="5326">IF(AF782="","",AF782)</f>
        <v/>
      </c>
      <c r="J782" s="125" t="str">
        <f t="shared" ref="J782" si="5327">IF(AG782="","",AG782)</f>
        <v/>
      </c>
      <c r="K782" s="125" t="str">
        <f t="shared" ref="K782" si="5328">IF(AH782="","",AH782)</f>
        <v/>
      </c>
      <c r="L782" s="125" t="str">
        <f t="shared" ref="L782" si="5329">IF(AI782="","",AI782)</f>
        <v/>
      </c>
      <c r="M782" s="125"/>
      <c r="N782" s="125" t="str">
        <f t="shared" ref="N782" si="5330">IF(AK782="","",AK782)</f>
        <v/>
      </c>
      <c r="O782" s="125" t="str">
        <f t="shared" ref="O782" si="5331">IF(AL782="","",AL782)</f>
        <v/>
      </c>
      <c r="P782" s="125" t="str">
        <f t="shared" ref="P782" si="5332">IF(AM782="","",AM782)</f>
        <v/>
      </c>
      <c r="Q782" s="125"/>
      <c r="R782" s="125" t="str">
        <f t="shared" si="5195"/>
        <v/>
      </c>
      <c r="S782" s="125"/>
      <c r="T782" s="211"/>
      <c r="AA782" s="177" t="s">
        <v>794</v>
      </c>
      <c r="AD782" s="125" t="s">
        <v>683</v>
      </c>
      <c r="AE782" s="125" t="s">
        <v>683</v>
      </c>
      <c r="AF782" s="125" t="s">
        <v>683</v>
      </c>
      <c r="AG782" s="125" t="s">
        <v>683</v>
      </c>
      <c r="AH782" s="125" t="s">
        <v>683</v>
      </c>
      <c r="AI782" s="125" t="s">
        <v>683</v>
      </c>
      <c r="AJ782" s="125"/>
      <c r="AK782" s="125" t="s">
        <v>683</v>
      </c>
      <c r="AL782" s="125" t="s">
        <v>683</v>
      </c>
      <c r="AM782" s="125" t="s">
        <v>683</v>
      </c>
      <c r="AN782" s="125"/>
      <c r="AO782" s="192" t="s">
        <v>683</v>
      </c>
    </row>
    <row r="783" spans="1:41" ht="15.75" hidden="1" outlineLevel="2">
      <c r="A783" s="155">
        <v>607700</v>
      </c>
      <c r="B783" s="156">
        <f t="shared" si="5162"/>
        <v>630502770</v>
      </c>
      <c r="C783" s="173">
        <v>502770</v>
      </c>
      <c r="D783" s="140"/>
      <c r="E783" s="55" t="s">
        <v>110</v>
      </c>
      <c r="F783" s="78" t="s">
        <v>613</v>
      </c>
      <c r="G783" s="107" t="s">
        <v>587</v>
      </c>
      <c r="H783" s="50">
        <f>IFERROR(IF(G782,H782/G782*100,0),0)</f>
        <v>0</v>
      </c>
      <c r="I783" s="50">
        <f t="shared" ref="I783" si="5333">IFERROR(IF(H782,I782/H782*100,0),0)</f>
        <v>0</v>
      </c>
      <c r="J783" s="50">
        <f t="shared" ref="J783" si="5334">IFERROR(IF(I782,J782/I782*100,0),0)</f>
        <v>0</v>
      </c>
      <c r="K783" s="50">
        <f t="shared" ref="K783" si="5335">IFERROR(IF(J782,K782/J782*100,0),0)</f>
        <v>0</v>
      </c>
      <c r="L783" s="50">
        <f t="shared" ref="L783" si="5336">IFERROR(IF(K782,L782/K782*100,0),0)</f>
        <v>0</v>
      </c>
      <c r="M783" s="50">
        <f t="shared" ref="M783" si="5337">IFERROR(IF(L782,M782/L782*100,0),0)</f>
        <v>0</v>
      </c>
      <c r="N783" s="107" t="s">
        <v>587</v>
      </c>
      <c r="O783" s="50">
        <f>IFERROR(IF(N782,O782/N782*100,0),0)</f>
        <v>0</v>
      </c>
      <c r="P783" s="50">
        <f t="shared" ref="P783" si="5338">IFERROR(IF(O782,P782/O782*100,0),0)</f>
        <v>0</v>
      </c>
      <c r="Q783" s="50">
        <f t="shared" ref="Q783:S783" si="5339">IFERROR(IF(P782,Q782/P782*100,0),0)</f>
        <v>0</v>
      </c>
      <c r="R783" s="192" t="str">
        <f t="shared" si="5195"/>
        <v/>
      </c>
      <c r="S783" s="50">
        <f t="shared" si="5339"/>
        <v>0</v>
      </c>
      <c r="T783" s="215"/>
      <c r="AA783" s="177" t="s">
        <v>110</v>
      </c>
      <c r="AD783" s="107" t="s">
        <v>683</v>
      </c>
      <c r="AE783" s="50" t="s">
        <v>683</v>
      </c>
      <c r="AF783" s="50" t="s">
        <v>683</v>
      </c>
      <c r="AG783" s="50" t="s">
        <v>683</v>
      </c>
      <c r="AH783" s="50" t="s">
        <v>683</v>
      </c>
      <c r="AI783" s="50" t="s">
        <v>683</v>
      </c>
      <c r="AJ783" s="50"/>
      <c r="AK783" s="107" t="s">
        <v>683</v>
      </c>
      <c r="AL783" s="50" t="s">
        <v>683</v>
      </c>
      <c r="AM783" s="50" t="s">
        <v>683</v>
      </c>
      <c r="AN783" s="50"/>
      <c r="AO783" s="125" t="s">
        <v>683</v>
      </c>
    </row>
    <row r="784" spans="1:41" ht="15.75" hidden="1" outlineLevel="2">
      <c r="A784" s="155">
        <v>607710</v>
      </c>
      <c r="B784" s="156">
        <f t="shared" si="5162"/>
        <v>630502780</v>
      </c>
      <c r="C784" s="173">
        <v>502780</v>
      </c>
      <c r="D784" s="140"/>
      <c r="E784" s="109" t="str">
        <f>E462</f>
        <v>Бюджетообразующее предприятие 139</v>
      </c>
      <c r="F784" s="24" t="s">
        <v>105</v>
      </c>
      <c r="G784" s="125" t="str">
        <f t="shared" ref="G784" si="5340">IF(AD784="","",AD784)</f>
        <v/>
      </c>
      <c r="H784" s="125" t="str">
        <f t="shared" ref="H784" si="5341">IF(AE784="","",AE784)</f>
        <v/>
      </c>
      <c r="I784" s="125" t="str">
        <f t="shared" ref="I784" si="5342">IF(AF784="","",AF784)</f>
        <v/>
      </c>
      <c r="J784" s="125" t="str">
        <f t="shared" ref="J784" si="5343">IF(AG784="","",AG784)</f>
        <v/>
      </c>
      <c r="K784" s="125" t="str">
        <f t="shared" ref="K784" si="5344">IF(AH784="","",AH784)</f>
        <v/>
      </c>
      <c r="L784" s="125" t="str">
        <f t="shared" ref="L784" si="5345">IF(AI784="","",AI784)</f>
        <v/>
      </c>
      <c r="M784" s="125"/>
      <c r="N784" s="125" t="str">
        <f t="shared" ref="N784" si="5346">IF(AK784="","",AK784)</f>
        <v/>
      </c>
      <c r="O784" s="125" t="str">
        <f t="shared" ref="O784" si="5347">IF(AL784="","",AL784)</f>
        <v/>
      </c>
      <c r="P784" s="125" t="str">
        <f t="shared" ref="P784" si="5348">IF(AM784="","",AM784)</f>
        <v/>
      </c>
      <c r="Q784" s="125"/>
      <c r="R784" s="125" t="str">
        <f t="shared" si="5195"/>
        <v/>
      </c>
      <c r="S784" s="125"/>
      <c r="T784" s="211"/>
      <c r="AA784" s="177" t="s">
        <v>795</v>
      </c>
      <c r="AD784" s="125" t="s">
        <v>683</v>
      </c>
      <c r="AE784" s="125" t="s">
        <v>683</v>
      </c>
      <c r="AF784" s="125" t="s">
        <v>683</v>
      </c>
      <c r="AG784" s="125" t="s">
        <v>683</v>
      </c>
      <c r="AH784" s="125" t="s">
        <v>683</v>
      </c>
      <c r="AI784" s="125" t="s">
        <v>683</v>
      </c>
      <c r="AJ784" s="125"/>
      <c r="AK784" s="125" t="s">
        <v>683</v>
      </c>
      <c r="AL784" s="125" t="s">
        <v>683</v>
      </c>
      <c r="AM784" s="125" t="s">
        <v>683</v>
      </c>
      <c r="AN784" s="125"/>
      <c r="AO784" s="192" t="s">
        <v>683</v>
      </c>
    </row>
    <row r="785" spans="1:41" ht="15.75" hidden="1" outlineLevel="2">
      <c r="A785" s="155">
        <v>607720</v>
      </c>
      <c r="B785" s="156">
        <f t="shared" si="5162"/>
        <v>630502790</v>
      </c>
      <c r="C785" s="173">
        <v>502790</v>
      </c>
      <c r="D785" s="140"/>
      <c r="E785" s="55" t="s">
        <v>110</v>
      </c>
      <c r="F785" s="78" t="s">
        <v>613</v>
      </c>
      <c r="G785" s="107" t="s">
        <v>587</v>
      </c>
      <c r="H785" s="50">
        <f>IFERROR(IF(G784,H784/G784*100,0),0)</f>
        <v>0</v>
      </c>
      <c r="I785" s="50">
        <f t="shared" ref="I785" si="5349">IFERROR(IF(H784,I784/H784*100,0),0)</f>
        <v>0</v>
      </c>
      <c r="J785" s="50">
        <f t="shared" ref="J785" si="5350">IFERROR(IF(I784,J784/I784*100,0),0)</f>
        <v>0</v>
      </c>
      <c r="K785" s="50">
        <f t="shared" ref="K785" si="5351">IFERROR(IF(J784,K784/J784*100,0),0)</f>
        <v>0</v>
      </c>
      <c r="L785" s="50">
        <f t="shared" ref="L785" si="5352">IFERROR(IF(K784,L784/K784*100,0),0)</f>
        <v>0</v>
      </c>
      <c r="M785" s="50">
        <f t="shared" ref="M785" si="5353">IFERROR(IF(L784,M784/L784*100,0),0)</f>
        <v>0</v>
      </c>
      <c r="N785" s="107" t="s">
        <v>587</v>
      </c>
      <c r="O785" s="50">
        <f>IFERROR(IF(N784,O784/N784*100,0),0)</f>
        <v>0</v>
      </c>
      <c r="P785" s="50">
        <f t="shared" ref="P785" si="5354">IFERROR(IF(O784,P784/O784*100,0),0)</f>
        <v>0</v>
      </c>
      <c r="Q785" s="50">
        <f t="shared" ref="Q785:S785" si="5355">IFERROR(IF(P784,Q784/P784*100,0),0)</f>
        <v>0</v>
      </c>
      <c r="R785" s="192" t="str">
        <f t="shared" si="5195"/>
        <v/>
      </c>
      <c r="S785" s="50">
        <f t="shared" si="5355"/>
        <v>0</v>
      </c>
      <c r="T785" s="215"/>
      <c r="AA785" s="177" t="s">
        <v>110</v>
      </c>
      <c r="AD785" s="107" t="s">
        <v>683</v>
      </c>
      <c r="AE785" s="50" t="s">
        <v>683</v>
      </c>
      <c r="AF785" s="50" t="s">
        <v>683</v>
      </c>
      <c r="AG785" s="50" t="s">
        <v>683</v>
      </c>
      <c r="AH785" s="50" t="s">
        <v>683</v>
      </c>
      <c r="AI785" s="50" t="s">
        <v>683</v>
      </c>
      <c r="AJ785" s="50"/>
      <c r="AK785" s="107" t="s">
        <v>683</v>
      </c>
      <c r="AL785" s="50" t="s">
        <v>683</v>
      </c>
      <c r="AM785" s="50" t="s">
        <v>683</v>
      </c>
      <c r="AN785" s="50"/>
      <c r="AO785" s="125" t="s">
        <v>683</v>
      </c>
    </row>
    <row r="786" spans="1:41" ht="15" hidden="1" customHeight="1" outlineLevel="2">
      <c r="A786" s="155">
        <v>607730</v>
      </c>
      <c r="B786" s="156">
        <f t="shared" si="5162"/>
        <v>630502800</v>
      </c>
      <c r="C786" s="173">
        <v>502800</v>
      </c>
      <c r="D786" s="140"/>
      <c r="E786" s="109" t="str">
        <f>E464</f>
        <v>Бюджетообразующее предприятие 140</v>
      </c>
      <c r="F786" s="24" t="s">
        <v>105</v>
      </c>
      <c r="G786" s="125" t="str">
        <f t="shared" ref="G786" si="5356">IF(AD786="","",AD786)</f>
        <v/>
      </c>
      <c r="H786" s="125" t="str">
        <f t="shared" ref="H786" si="5357">IF(AE786="","",AE786)</f>
        <v/>
      </c>
      <c r="I786" s="125" t="str">
        <f t="shared" ref="I786" si="5358">IF(AF786="","",AF786)</f>
        <v/>
      </c>
      <c r="J786" s="125" t="str">
        <f t="shared" ref="J786" si="5359">IF(AG786="","",AG786)</f>
        <v/>
      </c>
      <c r="K786" s="125" t="str">
        <f t="shared" ref="K786" si="5360">IF(AH786="","",AH786)</f>
        <v/>
      </c>
      <c r="L786" s="125" t="str">
        <f t="shared" ref="L786" si="5361">IF(AI786="","",AI786)</f>
        <v/>
      </c>
      <c r="M786" s="125"/>
      <c r="N786" s="125" t="str">
        <f t="shared" ref="N786" si="5362">IF(AK786="","",AK786)</f>
        <v/>
      </c>
      <c r="O786" s="125" t="str">
        <f t="shared" ref="O786" si="5363">IF(AL786="","",AL786)</f>
        <v/>
      </c>
      <c r="P786" s="125" t="str">
        <f t="shared" ref="P786" si="5364">IF(AM786="","",AM786)</f>
        <v/>
      </c>
      <c r="Q786" s="125"/>
      <c r="R786" s="125" t="str">
        <f t="shared" si="5195"/>
        <v/>
      </c>
      <c r="S786" s="125"/>
      <c r="T786" s="211"/>
      <c r="AA786" s="177" t="s">
        <v>796</v>
      </c>
      <c r="AD786" s="125" t="s">
        <v>683</v>
      </c>
      <c r="AE786" s="125" t="s">
        <v>683</v>
      </c>
      <c r="AF786" s="125" t="s">
        <v>683</v>
      </c>
      <c r="AG786" s="125" t="s">
        <v>683</v>
      </c>
      <c r="AH786" s="125" t="s">
        <v>683</v>
      </c>
      <c r="AI786" s="125" t="s">
        <v>683</v>
      </c>
      <c r="AJ786" s="125"/>
      <c r="AK786" s="125" t="s">
        <v>683</v>
      </c>
      <c r="AL786" s="125" t="s">
        <v>683</v>
      </c>
      <c r="AM786" s="125" t="s">
        <v>683</v>
      </c>
      <c r="AN786" s="125"/>
      <c r="AO786" s="192" t="s">
        <v>683</v>
      </c>
    </row>
    <row r="787" spans="1:41" ht="15.75" hidden="1" outlineLevel="2">
      <c r="A787" s="155">
        <v>607740</v>
      </c>
      <c r="B787" s="156">
        <f t="shared" si="5162"/>
        <v>630502810</v>
      </c>
      <c r="C787" s="173">
        <v>502810</v>
      </c>
      <c r="D787" s="140"/>
      <c r="E787" s="55" t="s">
        <v>110</v>
      </c>
      <c r="F787" s="78" t="s">
        <v>613</v>
      </c>
      <c r="G787" s="107" t="s">
        <v>587</v>
      </c>
      <c r="H787" s="50">
        <f>IFERROR(IF(G786,H786/G786*100,0),0)</f>
        <v>0</v>
      </c>
      <c r="I787" s="50">
        <f t="shared" ref="I787" si="5365">IFERROR(IF(H786,I786/H786*100,0),0)</f>
        <v>0</v>
      </c>
      <c r="J787" s="50">
        <f t="shared" ref="J787" si="5366">IFERROR(IF(I786,J786/I786*100,0),0)</f>
        <v>0</v>
      </c>
      <c r="K787" s="50">
        <f t="shared" ref="K787" si="5367">IFERROR(IF(J786,K786/J786*100,0),0)</f>
        <v>0</v>
      </c>
      <c r="L787" s="50">
        <f t="shared" ref="L787" si="5368">IFERROR(IF(K786,L786/K786*100,0),0)</f>
        <v>0</v>
      </c>
      <c r="M787" s="50">
        <f t="shared" ref="M787" si="5369">IFERROR(IF(L786,M786/L786*100,0),0)</f>
        <v>0</v>
      </c>
      <c r="N787" s="107" t="s">
        <v>587</v>
      </c>
      <c r="O787" s="50">
        <f>IFERROR(IF(N786,O786/N786*100,0),0)</f>
        <v>0</v>
      </c>
      <c r="P787" s="50">
        <f t="shared" ref="P787" si="5370">IFERROR(IF(O786,P786/O786*100,0),0)</f>
        <v>0</v>
      </c>
      <c r="Q787" s="50">
        <f t="shared" ref="Q787:S787" si="5371">IFERROR(IF(P786,Q786/P786*100,0),0)</f>
        <v>0</v>
      </c>
      <c r="R787" s="192" t="str">
        <f t="shared" si="5195"/>
        <v/>
      </c>
      <c r="S787" s="50">
        <f t="shared" si="5371"/>
        <v>0</v>
      </c>
      <c r="T787" s="215"/>
      <c r="AA787" s="177" t="s">
        <v>110</v>
      </c>
      <c r="AD787" s="107" t="s">
        <v>683</v>
      </c>
      <c r="AE787" s="50" t="s">
        <v>683</v>
      </c>
      <c r="AF787" s="50" t="s">
        <v>683</v>
      </c>
      <c r="AG787" s="50" t="s">
        <v>683</v>
      </c>
      <c r="AH787" s="50" t="s">
        <v>683</v>
      </c>
      <c r="AI787" s="50" t="s">
        <v>683</v>
      </c>
      <c r="AJ787" s="50"/>
      <c r="AK787" s="107" t="s">
        <v>683</v>
      </c>
      <c r="AL787" s="50" t="s">
        <v>683</v>
      </c>
      <c r="AM787" s="50" t="s">
        <v>683</v>
      </c>
      <c r="AN787" s="50"/>
      <c r="AO787" s="125" t="s">
        <v>683</v>
      </c>
    </row>
    <row r="788" spans="1:41" ht="15.75" hidden="1" outlineLevel="2">
      <c r="A788" s="155">
        <v>607750</v>
      </c>
      <c r="B788" s="156">
        <f t="shared" si="5162"/>
        <v>630502820</v>
      </c>
      <c r="C788" s="173">
        <v>502820</v>
      </c>
      <c r="D788" s="140"/>
      <c r="E788" s="109" t="str">
        <f>E466</f>
        <v>Бюджетообразующее предприятие 141</v>
      </c>
      <c r="F788" s="24" t="s">
        <v>105</v>
      </c>
      <c r="G788" s="125" t="str">
        <f t="shared" ref="G788" si="5372">IF(AD788="","",AD788)</f>
        <v/>
      </c>
      <c r="H788" s="125" t="str">
        <f t="shared" ref="H788" si="5373">IF(AE788="","",AE788)</f>
        <v/>
      </c>
      <c r="I788" s="125" t="str">
        <f t="shared" ref="I788" si="5374">IF(AF788="","",AF788)</f>
        <v/>
      </c>
      <c r="J788" s="125" t="str">
        <f t="shared" ref="J788" si="5375">IF(AG788="","",AG788)</f>
        <v/>
      </c>
      <c r="K788" s="125" t="str">
        <f t="shared" ref="K788" si="5376">IF(AH788="","",AH788)</f>
        <v/>
      </c>
      <c r="L788" s="125" t="str">
        <f t="shared" ref="L788" si="5377">IF(AI788="","",AI788)</f>
        <v/>
      </c>
      <c r="M788" s="125"/>
      <c r="N788" s="125" t="str">
        <f t="shared" ref="N788" si="5378">IF(AK788="","",AK788)</f>
        <v/>
      </c>
      <c r="O788" s="125" t="str">
        <f t="shared" ref="O788" si="5379">IF(AL788="","",AL788)</f>
        <v/>
      </c>
      <c r="P788" s="125" t="str">
        <f t="shared" ref="P788" si="5380">IF(AM788="","",AM788)</f>
        <v/>
      </c>
      <c r="Q788" s="125"/>
      <c r="R788" s="125" t="str">
        <f t="shared" si="5195"/>
        <v/>
      </c>
      <c r="S788" s="125"/>
      <c r="T788" s="211"/>
      <c r="AA788" s="177" t="s">
        <v>797</v>
      </c>
      <c r="AD788" s="125" t="s">
        <v>683</v>
      </c>
      <c r="AE788" s="125" t="s">
        <v>683</v>
      </c>
      <c r="AF788" s="125" t="s">
        <v>683</v>
      </c>
      <c r="AG788" s="125" t="s">
        <v>683</v>
      </c>
      <c r="AH788" s="125" t="s">
        <v>683</v>
      </c>
      <c r="AI788" s="125" t="s">
        <v>683</v>
      </c>
      <c r="AJ788" s="125"/>
      <c r="AK788" s="125" t="s">
        <v>683</v>
      </c>
      <c r="AL788" s="125" t="s">
        <v>683</v>
      </c>
      <c r="AM788" s="125" t="s">
        <v>683</v>
      </c>
      <c r="AN788" s="125"/>
      <c r="AO788" s="192" t="s">
        <v>683</v>
      </c>
    </row>
    <row r="789" spans="1:41" ht="15.75" hidden="1" outlineLevel="2">
      <c r="A789" s="155">
        <v>607760</v>
      </c>
      <c r="B789" s="156">
        <f t="shared" si="5162"/>
        <v>630502830</v>
      </c>
      <c r="C789" s="173">
        <v>502830</v>
      </c>
      <c r="D789" s="140"/>
      <c r="E789" s="55" t="s">
        <v>110</v>
      </c>
      <c r="F789" s="78" t="s">
        <v>613</v>
      </c>
      <c r="G789" s="107" t="s">
        <v>587</v>
      </c>
      <c r="H789" s="50">
        <f>IFERROR(IF(G788,H788/G788*100,0),0)</f>
        <v>0</v>
      </c>
      <c r="I789" s="50">
        <f t="shared" ref="I789" si="5381">IFERROR(IF(H788,I788/H788*100,0),0)</f>
        <v>0</v>
      </c>
      <c r="J789" s="50">
        <f t="shared" ref="J789" si="5382">IFERROR(IF(I788,J788/I788*100,0),0)</f>
        <v>0</v>
      </c>
      <c r="K789" s="50">
        <f t="shared" ref="K789" si="5383">IFERROR(IF(J788,K788/J788*100,0),0)</f>
        <v>0</v>
      </c>
      <c r="L789" s="50">
        <f t="shared" ref="L789" si="5384">IFERROR(IF(K788,L788/K788*100,0),0)</f>
        <v>0</v>
      </c>
      <c r="M789" s="50">
        <f t="shared" ref="M789" si="5385">IFERROR(IF(L788,M788/L788*100,0),0)</f>
        <v>0</v>
      </c>
      <c r="N789" s="107" t="s">
        <v>587</v>
      </c>
      <c r="O789" s="50">
        <f>IFERROR(IF(N788,O788/N788*100,0),0)</f>
        <v>0</v>
      </c>
      <c r="P789" s="50">
        <f t="shared" ref="P789" si="5386">IFERROR(IF(O788,P788/O788*100,0),0)</f>
        <v>0</v>
      </c>
      <c r="Q789" s="50">
        <f t="shared" ref="Q789:S789" si="5387">IFERROR(IF(P788,Q788/P788*100,0),0)</f>
        <v>0</v>
      </c>
      <c r="R789" s="192" t="str">
        <f t="shared" si="5195"/>
        <v/>
      </c>
      <c r="S789" s="50">
        <f t="shared" si="5387"/>
        <v>0</v>
      </c>
      <c r="T789" s="215"/>
      <c r="AA789" s="177" t="s">
        <v>110</v>
      </c>
      <c r="AD789" s="107" t="s">
        <v>683</v>
      </c>
      <c r="AE789" s="50" t="s">
        <v>683</v>
      </c>
      <c r="AF789" s="50" t="s">
        <v>683</v>
      </c>
      <c r="AG789" s="50" t="s">
        <v>683</v>
      </c>
      <c r="AH789" s="50" t="s">
        <v>683</v>
      </c>
      <c r="AI789" s="50" t="s">
        <v>683</v>
      </c>
      <c r="AJ789" s="50"/>
      <c r="AK789" s="107" t="s">
        <v>683</v>
      </c>
      <c r="AL789" s="50" t="s">
        <v>683</v>
      </c>
      <c r="AM789" s="50" t="s">
        <v>683</v>
      </c>
      <c r="AN789" s="50"/>
      <c r="AO789" s="125" t="s">
        <v>683</v>
      </c>
    </row>
    <row r="790" spans="1:41" ht="15" hidden="1" customHeight="1" outlineLevel="2">
      <c r="A790" s="155">
        <v>607770</v>
      </c>
      <c r="B790" s="156">
        <f t="shared" si="5162"/>
        <v>630502840</v>
      </c>
      <c r="C790" s="173">
        <v>502840</v>
      </c>
      <c r="D790" s="140"/>
      <c r="E790" s="109" t="str">
        <f>E468</f>
        <v>Бюджетообразующее предприятие 142</v>
      </c>
      <c r="F790" s="24" t="s">
        <v>105</v>
      </c>
      <c r="G790" s="125" t="str">
        <f t="shared" ref="G790" si="5388">IF(AD790="","",AD790)</f>
        <v/>
      </c>
      <c r="H790" s="125" t="str">
        <f t="shared" ref="H790" si="5389">IF(AE790="","",AE790)</f>
        <v/>
      </c>
      <c r="I790" s="125" t="str">
        <f t="shared" ref="I790" si="5390">IF(AF790="","",AF790)</f>
        <v/>
      </c>
      <c r="J790" s="125" t="str">
        <f t="shared" ref="J790" si="5391">IF(AG790="","",AG790)</f>
        <v/>
      </c>
      <c r="K790" s="125" t="str">
        <f t="shared" ref="K790" si="5392">IF(AH790="","",AH790)</f>
        <v/>
      </c>
      <c r="L790" s="125" t="str">
        <f t="shared" ref="L790" si="5393">IF(AI790="","",AI790)</f>
        <v/>
      </c>
      <c r="M790" s="125"/>
      <c r="N790" s="125" t="str">
        <f t="shared" ref="N790" si="5394">IF(AK790="","",AK790)</f>
        <v/>
      </c>
      <c r="O790" s="125" t="str">
        <f t="shared" ref="O790" si="5395">IF(AL790="","",AL790)</f>
        <v/>
      </c>
      <c r="P790" s="125" t="str">
        <f t="shared" ref="P790" si="5396">IF(AM790="","",AM790)</f>
        <v/>
      </c>
      <c r="Q790" s="125"/>
      <c r="R790" s="125" t="str">
        <f t="shared" si="5195"/>
        <v/>
      </c>
      <c r="S790" s="125"/>
      <c r="T790" s="211"/>
      <c r="AA790" s="177" t="s">
        <v>798</v>
      </c>
      <c r="AD790" s="125" t="s">
        <v>683</v>
      </c>
      <c r="AE790" s="125" t="s">
        <v>683</v>
      </c>
      <c r="AF790" s="125" t="s">
        <v>683</v>
      </c>
      <c r="AG790" s="125" t="s">
        <v>683</v>
      </c>
      <c r="AH790" s="125" t="s">
        <v>683</v>
      </c>
      <c r="AI790" s="125" t="s">
        <v>683</v>
      </c>
      <c r="AJ790" s="125"/>
      <c r="AK790" s="125" t="s">
        <v>683</v>
      </c>
      <c r="AL790" s="125" t="s">
        <v>683</v>
      </c>
      <c r="AM790" s="125" t="s">
        <v>683</v>
      </c>
      <c r="AN790" s="125"/>
      <c r="AO790" s="192" t="s">
        <v>683</v>
      </c>
    </row>
    <row r="791" spans="1:41" ht="15.75" hidden="1" outlineLevel="2">
      <c r="A791" s="155">
        <v>607780</v>
      </c>
      <c r="B791" s="156">
        <f t="shared" si="5162"/>
        <v>630502850</v>
      </c>
      <c r="C791" s="173">
        <v>502850</v>
      </c>
      <c r="D791" s="140"/>
      <c r="E791" s="55" t="s">
        <v>110</v>
      </c>
      <c r="F791" s="78" t="s">
        <v>613</v>
      </c>
      <c r="G791" s="107" t="s">
        <v>587</v>
      </c>
      <c r="H791" s="50">
        <f>IFERROR(IF(G790,H790/G790*100,0),0)</f>
        <v>0</v>
      </c>
      <c r="I791" s="50">
        <f t="shared" ref="I791" si="5397">IFERROR(IF(H790,I790/H790*100,0),0)</f>
        <v>0</v>
      </c>
      <c r="J791" s="50">
        <f t="shared" ref="J791" si="5398">IFERROR(IF(I790,J790/I790*100,0),0)</f>
        <v>0</v>
      </c>
      <c r="K791" s="50">
        <f t="shared" ref="K791" si="5399">IFERROR(IF(J790,K790/J790*100,0),0)</f>
        <v>0</v>
      </c>
      <c r="L791" s="50">
        <f t="shared" ref="L791" si="5400">IFERROR(IF(K790,L790/K790*100,0),0)</f>
        <v>0</v>
      </c>
      <c r="M791" s="50">
        <f t="shared" ref="M791" si="5401">IFERROR(IF(L790,M790/L790*100,0),0)</f>
        <v>0</v>
      </c>
      <c r="N791" s="107" t="s">
        <v>587</v>
      </c>
      <c r="O791" s="50">
        <f>IFERROR(IF(N790,O790/N790*100,0),0)</f>
        <v>0</v>
      </c>
      <c r="P791" s="50">
        <f t="shared" ref="P791" si="5402">IFERROR(IF(O790,P790/O790*100,0),0)</f>
        <v>0</v>
      </c>
      <c r="Q791" s="50">
        <f t="shared" ref="Q791:S791" si="5403">IFERROR(IF(P790,Q790/P790*100,0),0)</f>
        <v>0</v>
      </c>
      <c r="R791" s="192" t="str">
        <f t="shared" si="5195"/>
        <v/>
      </c>
      <c r="S791" s="50">
        <f t="shared" si="5403"/>
        <v>0</v>
      </c>
      <c r="T791" s="215"/>
      <c r="AA791" s="177" t="s">
        <v>110</v>
      </c>
      <c r="AD791" s="107" t="s">
        <v>683</v>
      </c>
      <c r="AE791" s="50" t="s">
        <v>683</v>
      </c>
      <c r="AF791" s="50" t="s">
        <v>683</v>
      </c>
      <c r="AG791" s="50" t="s">
        <v>683</v>
      </c>
      <c r="AH791" s="50" t="s">
        <v>683</v>
      </c>
      <c r="AI791" s="50" t="s">
        <v>683</v>
      </c>
      <c r="AJ791" s="50"/>
      <c r="AK791" s="107" t="s">
        <v>683</v>
      </c>
      <c r="AL791" s="50" t="s">
        <v>683</v>
      </c>
      <c r="AM791" s="50" t="s">
        <v>683</v>
      </c>
      <c r="AN791" s="50"/>
      <c r="AO791" s="125" t="s">
        <v>683</v>
      </c>
    </row>
    <row r="792" spans="1:41" ht="15" hidden="1" customHeight="1" outlineLevel="2">
      <c r="A792" s="155">
        <v>607790</v>
      </c>
      <c r="B792" s="156">
        <f t="shared" ref="B792:B807" si="5404">VALUE(CONCATENATE($A$2,$C$4,C792))</f>
        <v>630502860</v>
      </c>
      <c r="C792" s="173">
        <v>502860</v>
      </c>
      <c r="D792" s="140"/>
      <c r="E792" s="109" t="str">
        <f>E470</f>
        <v>Бюджетообразующее предприятие 143</v>
      </c>
      <c r="F792" s="24" t="s">
        <v>105</v>
      </c>
      <c r="G792" s="125" t="str">
        <f t="shared" ref="G792" si="5405">IF(AD792="","",AD792)</f>
        <v/>
      </c>
      <c r="H792" s="125" t="str">
        <f t="shared" ref="H792" si="5406">IF(AE792="","",AE792)</f>
        <v/>
      </c>
      <c r="I792" s="125" t="str">
        <f t="shared" ref="I792" si="5407">IF(AF792="","",AF792)</f>
        <v/>
      </c>
      <c r="J792" s="125" t="str">
        <f t="shared" ref="J792" si="5408">IF(AG792="","",AG792)</f>
        <v/>
      </c>
      <c r="K792" s="125" t="str">
        <f t="shared" ref="K792" si="5409">IF(AH792="","",AH792)</f>
        <v/>
      </c>
      <c r="L792" s="125" t="str">
        <f t="shared" ref="L792" si="5410">IF(AI792="","",AI792)</f>
        <v/>
      </c>
      <c r="M792" s="125"/>
      <c r="N792" s="125" t="str">
        <f t="shared" ref="N792" si="5411">IF(AK792="","",AK792)</f>
        <v/>
      </c>
      <c r="O792" s="125" t="str">
        <f t="shared" ref="O792" si="5412">IF(AL792="","",AL792)</f>
        <v/>
      </c>
      <c r="P792" s="125" t="str">
        <f t="shared" ref="P792" si="5413">IF(AM792="","",AM792)</f>
        <v/>
      </c>
      <c r="Q792" s="125"/>
      <c r="R792" s="125" t="str">
        <f t="shared" si="5195"/>
        <v/>
      </c>
      <c r="S792" s="125"/>
      <c r="T792" s="211"/>
      <c r="AA792" s="177" t="s">
        <v>799</v>
      </c>
      <c r="AD792" s="125" t="s">
        <v>683</v>
      </c>
      <c r="AE792" s="125" t="s">
        <v>683</v>
      </c>
      <c r="AF792" s="125" t="s">
        <v>683</v>
      </c>
      <c r="AG792" s="125" t="s">
        <v>683</v>
      </c>
      <c r="AH792" s="125" t="s">
        <v>683</v>
      </c>
      <c r="AI792" s="125" t="s">
        <v>683</v>
      </c>
      <c r="AJ792" s="125"/>
      <c r="AK792" s="125" t="s">
        <v>683</v>
      </c>
      <c r="AL792" s="125" t="s">
        <v>683</v>
      </c>
      <c r="AM792" s="125" t="s">
        <v>683</v>
      </c>
      <c r="AN792" s="125"/>
      <c r="AO792" s="192" t="s">
        <v>683</v>
      </c>
    </row>
    <row r="793" spans="1:41" ht="15.75" hidden="1" outlineLevel="2">
      <c r="A793" s="155">
        <v>607800</v>
      </c>
      <c r="B793" s="156">
        <f t="shared" si="5404"/>
        <v>630502870</v>
      </c>
      <c r="C793" s="173">
        <v>502870</v>
      </c>
      <c r="D793" s="140"/>
      <c r="E793" s="55" t="s">
        <v>110</v>
      </c>
      <c r="F793" s="78" t="s">
        <v>613</v>
      </c>
      <c r="G793" s="107" t="s">
        <v>587</v>
      </c>
      <c r="H793" s="50">
        <f>IFERROR(IF(G792,H792/G792*100,0),0)</f>
        <v>0</v>
      </c>
      <c r="I793" s="50">
        <f t="shared" ref="I793" si="5414">IFERROR(IF(H792,I792/H792*100,0),0)</f>
        <v>0</v>
      </c>
      <c r="J793" s="50">
        <f t="shared" ref="J793" si="5415">IFERROR(IF(I792,J792/I792*100,0),0)</f>
        <v>0</v>
      </c>
      <c r="K793" s="50">
        <f t="shared" ref="K793" si="5416">IFERROR(IF(J792,K792/J792*100,0),0)</f>
        <v>0</v>
      </c>
      <c r="L793" s="50">
        <f t="shared" ref="L793" si="5417">IFERROR(IF(K792,L792/K792*100,0),0)</f>
        <v>0</v>
      </c>
      <c r="M793" s="50">
        <f t="shared" ref="M793" si="5418">IFERROR(IF(L792,M792/L792*100,0),0)</f>
        <v>0</v>
      </c>
      <c r="N793" s="107" t="s">
        <v>587</v>
      </c>
      <c r="O793" s="50">
        <f>IFERROR(IF(N792,O792/N792*100,0),0)</f>
        <v>0</v>
      </c>
      <c r="P793" s="50">
        <f t="shared" ref="P793" si="5419">IFERROR(IF(O792,P792/O792*100,0),0)</f>
        <v>0</v>
      </c>
      <c r="Q793" s="50">
        <f t="shared" ref="Q793:S793" si="5420">IFERROR(IF(P792,Q792/P792*100,0),0)</f>
        <v>0</v>
      </c>
      <c r="R793" s="192" t="str">
        <f t="shared" si="5195"/>
        <v/>
      </c>
      <c r="S793" s="50">
        <f t="shared" si="5420"/>
        <v>0</v>
      </c>
      <c r="T793" s="215"/>
      <c r="AA793" s="177" t="s">
        <v>110</v>
      </c>
      <c r="AD793" s="107" t="s">
        <v>683</v>
      </c>
      <c r="AE793" s="50" t="s">
        <v>683</v>
      </c>
      <c r="AF793" s="50" t="s">
        <v>683</v>
      </c>
      <c r="AG793" s="50" t="s">
        <v>683</v>
      </c>
      <c r="AH793" s="50" t="s">
        <v>683</v>
      </c>
      <c r="AI793" s="50" t="s">
        <v>683</v>
      </c>
      <c r="AJ793" s="50"/>
      <c r="AK793" s="107" t="s">
        <v>683</v>
      </c>
      <c r="AL793" s="50" t="s">
        <v>683</v>
      </c>
      <c r="AM793" s="50" t="s">
        <v>683</v>
      </c>
      <c r="AN793" s="50"/>
      <c r="AO793" s="125" t="s">
        <v>683</v>
      </c>
    </row>
    <row r="794" spans="1:41" ht="15" hidden="1" customHeight="1" outlineLevel="2">
      <c r="A794" s="155">
        <v>607810</v>
      </c>
      <c r="B794" s="156">
        <f t="shared" si="5404"/>
        <v>630502880</v>
      </c>
      <c r="C794" s="173">
        <v>502880</v>
      </c>
      <c r="D794" s="140"/>
      <c r="E794" s="109" t="str">
        <f>E472</f>
        <v>Бюджетообразующее предприятие 144</v>
      </c>
      <c r="F794" s="24" t="s">
        <v>105</v>
      </c>
      <c r="G794" s="125" t="str">
        <f t="shared" ref="G794" si="5421">IF(AD794="","",AD794)</f>
        <v/>
      </c>
      <c r="H794" s="125" t="str">
        <f t="shared" ref="H794" si="5422">IF(AE794="","",AE794)</f>
        <v/>
      </c>
      <c r="I794" s="125" t="str">
        <f t="shared" ref="I794" si="5423">IF(AF794="","",AF794)</f>
        <v/>
      </c>
      <c r="J794" s="125" t="str">
        <f t="shared" ref="J794" si="5424">IF(AG794="","",AG794)</f>
        <v/>
      </c>
      <c r="K794" s="125" t="str">
        <f t="shared" ref="K794" si="5425">IF(AH794="","",AH794)</f>
        <v/>
      </c>
      <c r="L794" s="125" t="str">
        <f t="shared" ref="L794" si="5426">IF(AI794="","",AI794)</f>
        <v/>
      </c>
      <c r="M794" s="125"/>
      <c r="N794" s="125" t="str">
        <f t="shared" ref="N794" si="5427">IF(AK794="","",AK794)</f>
        <v/>
      </c>
      <c r="O794" s="125" t="str">
        <f t="shared" ref="O794" si="5428">IF(AL794="","",AL794)</f>
        <v/>
      </c>
      <c r="P794" s="125" t="str">
        <f t="shared" ref="P794" si="5429">IF(AM794="","",AM794)</f>
        <v/>
      </c>
      <c r="Q794" s="125"/>
      <c r="R794" s="125" t="str">
        <f t="shared" si="5195"/>
        <v/>
      </c>
      <c r="S794" s="125"/>
      <c r="T794" s="211"/>
      <c r="AA794" s="177" t="s">
        <v>800</v>
      </c>
      <c r="AD794" s="125" t="s">
        <v>683</v>
      </c>
      <c r="AE794" s="125" t="s">
        <v>683</v>
      </c>
      <c r="AF794" s="125" t="s">
        <v>683</v>
      </c>
      <c r="AG794" s="125" t="s">
        <v>683</v>
      </c>
      <c r="AH794" s="125" t="s">
        <v>683</v>
      </c>
      <c r="AI794" s="125" t="s">
        <v>683</v>
      </c>
      <c r="AJ794" s="125"/>
      <c r="AK794" s="125" t="s">
        <v>683</v>
      </c>
      <c r="AL794" s="125" t="s">
        <v>683</v>
      </c>
      <c r="AM794" s="125" t="s">
        <v>683</v>
      </c>
      <c r="AN794" s="125"/>
      <c r="AO794" s="192" t="s">
        <v>683</v>
      </c>
    </row>
    <row r="795" spans="1:41" ht="15.75" hidden="1" outlineLevel="2">
      <c r="A795" s="155">
        <v>607820</v>
      </c>
      <c r="B795" s="156">
        <f t="shared" si="5404"/>
        <v>630502890</v>
      </c>
      <c r="C795" s="173">
        <v>502890</v>
      </c>
      <c r="D795" s="140"/>
      <c r="E795" s="55" t="s">
        <v>110</v>
      </c>
      <c r="F795" s="78" t="s">
        <v>613</v>
      </c>
      <c r="G795" s="107" t="s">
        <v>587</v>
      </c>
      <c r="H795" s="50">
        <f>IFERROR(IF(G794,H794/G794*100,0),0)</f>
        <v>0</v>
      </c>
      <c r="I795" s="50">
        <f t="shared" ref="I795" si="5430">IFERROR(IF(H794,I794/H794*100,0),0)</f>
        <v>0</v>
      </c>
      <c r="J795" s="50">
        <f t="shared" ref="J795" si="5431">IFERROR(IF(I794,J794/I794*100,0),0)</f>
        <v>0</v>
      </c>
      <c r="K795" s="50">
        <f t="shared" ref="K795" si="5432">IFERROR(IF(J794,K794/J794*100,0),0)</f>
        <v>0</v>
      </c>
      <c r="L795" s="50">
        <f t="shared" ref="L795" si="5433">IFERROR(IF(K794,L794/K794*100,0),0)</f>
        <v>0</v>
      </c>
      <c r="M795" s="50">
        <f t="shared" ref="M795" si="5434">IFERROR(IF(L794,M794/L794*100,0),0)</f>
        <v>0</v>
      </c>
      <c r="N795" s="107" t="s">
        <v>587</v>
      </c>
      <c r="O795" s="50">
        <f>IFERROR(IF(N794,O794/N794*100,0),0)</f>
        <v>0</v>
      </c>
      <c r="P795" s="50">
        <f t="shared" ref="P795" si="5435">IFERROR(IF(O794,P794/O794*100,0),0)</f>
        <v>0</v>
      </c>
      <c r="Q795" s="50">
        <f t="shared" ref="Q795:S795" si="5436">IFERROR(IF(P794,Q794/P794*100,0),0)</f>
        <v>0</v>
      </c>
      <c r="R795" s="192" t="str">
        <f t="shared" si="5195"/>
        <v/>
      </c>
      <c r="S795" s="50">
        <f t="shared" si="5436"/>
        <v>0</v>
      </c>
      <c r="T795" s="215"/>
      <c r="AA795" s="177" t="s">
        <v>110</v>
      </c>
      <c r="AD795" s="107" t="s">
        <v>683</v>
      </c>
      <c r="AE795" s="50" t="s">
        <v>683</v>
      </c>
      <c r="AF795" s="50" t="s">
        <v>683</v>
      </c>
      <c r="AG795" s="50" t="s">
        <v>683</v>
      </c>
      <c r="AH795" s="50" t="s">
        <v>683</v>
      </c>
      <c r="AI795" s="50" t="s">
        <v>683</v>
      </c>
      <c r="AJ795" s="50"/>
      <c r="AK795" s="107" t="s">
        <v>683</v>
      </c>
      <c r="AL795" s="50" t="s">
        <v>683</v>
      </c>
      <c r="AM795" s="50" t="s">
        <v>683</v>
      </c>
      <c r="AN795" s="50"/>
      <c r="AO795" s="125" t="s">
        <v>683</v>
      </c>
    </row>
    <row r="796" spans="1:41" ht="15" hidden="1" customHeight="1" outlineLevel="2">
      <c r="A796" s="155">
        <v>607830</v>
      </c>
      <c r="B796" s="156">
        <f t="shared" si="5404"/>
        <v>630502900</v>
      </c>
      <c r="C796" s="173">
        <v>502900</v>
      </c>
      <c r="D796" s="140"/>
      <c r="E796" s="109" t="str">
        <f>E474</f>
        <v>Бюджетообразующее предприятие 145</v>
      </c>
      <c r="F796" s="24" t="s">
        <v>105</v>
      </c>
      <c r="G796" s="125" t="str">
        <f t="shared" ref="G796" si="5437">IF(AD796="","",AD796)</f>
        <v/>
      </c>
      <c r="H796" s="125" t="str">
        <f t="shared" ref="H796" si="5438">IF(AE796="","",AE796)</f>
        <v/>
      </c>
      <c r="I796" s="125" t="str">
        <f t="shared" ref="I796" si="5439">IF(AF796="","",AF796)</f>
        <v/>
      </c>
      <c r="J796" s="125" t="str">
        <f t="shared" ref="J796" si="5440">IF(AG796="","",AG796)</f>
        <v/>
      </c>
      <c r="K796" s="125" t="str">
        <f t="shared" ref="K796" si="5441">IF(AH796="","",AH796)</f>
        <v/>
      </c>
      <c r="L796" s="125" t="str">
        <f t="shared" ref="L796" si="5442">IF(AI796="","",AI796)</f>
        <v/>
      </c>
      <c r="M796" s="125"/>
      <c r="N796" s="125" t="str">
        <f t="shared" ref="N796" si="5443">IF(AK796="","",AK796)</f>
        <v/>
      </c>
      <c r="O796" s="125" t="str">
        <f t="shared" ref="O796" si="5444">IF(AL796="","",AL796)</f>
        <v/>
      </c>
      <c r="P796" s="125" t="str">
        <f t="shared" ref="P796" si="5445">IF(AM796="","",AM796)</f>
        <v/>
      </c>
      <c r="Q796" s="125"/>
      <c r="R796" s="125" t="str">
        <f t="shared" si="5195"/>
        <v/>
      </c>
      <c r="S796" s="125"/>
      <c r="T796" s="211"/>
      <c r="AA796" s="177" t="s">
        <v>801</v>
      </c>
      <c r="AD796" s="125" t="s">
        <v>683</v>
      </c>
      <c r="AE796" s="125" t="s">
        <v>683</v>
      </c>
      <c r="AF796" s="125" t="s">
        <v>683</v>
      </c>
      <c r="AG796" s="125" t="s">
        <v>683</v>
      </c>
      <c r="AH796" s="125" t="s">
        <v>683</v>
      </c>
      <c r="AI796" s="125" t="s">
        <v>683</v>
      </c>
      <c r="AJ796" s="125"/>
      <c r="AK796" s="125" t="s">
        <v>683</v>
      </c>
      <c r="AL796" s="125" t="s">
        <v>683</v>
      </c>
      <c r="AM796" s="125" t="s">
        <v>683</v>
      </c>
      <c r="AN796" s="125"/>
      <c r="AO796" s="192" t="s">
        <v>683</v>
      </c>
    </row>
    <row r="797" spans="1:41" ht="15.75" hidden="1" outlineLevel="2">
      <c r="A797" s="155">
        <v>607840</v>
      </c>
      <c r="B797" s="156">
        <f t="shared" si="5404"/>
        <v>630502910</v>
      </c>
      <c r="C797" s="173">
        <v>502910</v>
      </c>
      <c r="D797" s="140"/>
      <c r="E797" s="55" t="s">
        <v>110</v>
      </c>
      <c r="F797" s="78" t="s">
        <v>613</v>
      </c>
      <c r="G797" s="107" t="s">
        <v>587</v>
      </c>
      <c r="H797" s="50">
        <f>IFERROR(IF(G796,H796/G796*100,0),0)</f>
        <v>0</v>
      </c>
      <c r="I797" s="50">
        <f t="shared" ref="I797" si="5446">IFERROR(IF(H796,I796/H796*100,0),0)</f>
        <v>0</v>
      </c>
      <c r="J797" s="50">
        <f t="shared" ref="J797" si="5447">IFERROR(IF(I796,J796/I796*100,0),0)</f>
        <v>0</v>
      </c>
      <c r="K797" s="50">
        <f t="shared" ref="K797" si="5448">IFERROR(IF(J796,K796/J796*100,0),0)</f>
        <v>0</v>
      </c>
      <c r="L797" s="50">
        <f t="shared" ref="L797" si="5449">IFERROR(IF(K796,L796/K796*100,0),0)</f>
        <v>0</v>
      </c>
      <c r="M797" s="50">
        <f t="shared" ref="M797" si="5450">IFERROR(IF(L796,M796/L796*100,0),0)</f>
        <v>0</v>
      </c>
      <c r="N797" s="107" t="s">
        <v>587</v>
      </c>
      <c r="O797" s="50">
        <f>IFERROR(IF(N796,O796/N796*100,0),0)</f>
        <v>0</v>
      </c>
      <c r="P797" s="50">
        <f t="shared" ref="P797" si="5451">IFERROR(IF(O796,P796/O796*100,0),0)</f>
        <v>0</v>
      </c>
      <c r="Q797" s="50">
        <f t="shared" ref="Q797:S797" si="5452">IFERROR(IF(P796,Q796/P796*100,0),0)</f>
        <v>0</v>
      </c>
      <c r="R797" s="192" t="str">
        <f t="shared" si="5195"/>
        <v/>
      </c>
      <c r="S797" s="50">
        <f t="shared" si="5452"/>
        <v>0</v>
      </c>
      <c r="T797" s="215"/>
      <c r="AA797" s="177" t="s">
        <v>110</v>
      </c>
      <c r="AD797" s="107" t="s">
        <v>683</v>
      </c>
      <c r="AE797" s="50" t="s">
        <v>683</v>
      </c>
      <c r="AF797" s="50" t="s">
        <v>683</v>
      </c>
      <c r="AG797" s="50" t="s">
        <v>683</v>
      </c>
      <c r="AH797" s="50" t="s">
        <v>683</v>
      </c>
      <c r="AI797" s="50" t="s">
        <v>683</v>
      </c>
      <c r="AJ797" s="50"/>
      <c r="AK797" s="107" t="s">
        <v>683</v>
      </c>
      <c r="AL797" s="50" t="s">
        <v>683</v>
      </c>
      <c r="AM797" s="50" t="s">
        <v>683</v>
      </c>
      <c r="AN797" s="50"/>
      <c r="AO797" s="125" t="s">
        <v>683</v>
      </c>
    </row>
    <row r="798" spans="1:41" ht="15" hidden="1" customHeight="1" outlineLevel="2">
      <c r="A798" s="155">
        <v>607850</v>
      </c>
      <c r="B798" s="156">
        <f t="shared" si="5404"/>
        <v>630502920</v>
      </c>
      <c r="C798" s="173">
        <v>502920</v>
      </c>
      <c r="D798" s="140"/>
      <c r="E798" s="109" t="str">
        <f>E476</f>
        <v>Бюджетообразующее предприятие 146</v>
      </c>
      <c r="F798" s="24" t="s">
        <v>105</v>
      </c>
      <c r="G798" s="125" t="str">
        <f t="shared" ref="G798" si="5453">IF(AD798="","",AD798)</f>
        <v/>
      </c>
      <c r="H798" s="125" t="str">
        <f t="shared" ref="H798" si="5454">IF(AE798="","",AE798)</f>
        <v/>
      </c>
      <c r="I798" s="125" t="str">
        <f t="shared" ref="I798" si="5455">IF(AF798="","",AF798)</f>
        <v/>
      </c>
      <c r="J798" s="125" t="str">
        <f t="shared" ref="J798" si="5456">IF(AG798="","",AG798)</f>
        <v/>
      </c>
      <c r="K798" s="125" t="str">
        <f t="shared" ref="K798" si="5457">IF(AH798="","",AH798)</f>
        <v/>
      </c>
      <c r="L798" s="125" t="str">
        <f t="shared" ref="L798" si="5458">IF(AI798="","",AI798)</f>
        <v/>
      </c>
      <c r="M798" s="125"/>
      <c r="N798" s="125" t="str">
        <f t="shared" ref="N798" si="5459">IF(AK798="","",AK798)</f>
        <v/>
      </c>
      <c r="O798" s="125" t="str">
        <f t="shared" ref="O798" si="5460">IF(AL798="","",AL798)</f>
        <v/>
      </c>
      <c r="P798" s="125" t="str">
        <f t="shared" ref="P798" si="5461">IF(AM798="","",AM798)</f>
        <v/>
      </c>
      <c r="Q798" s="125"/>
      <c r="R798" s="125" t="str">
        <f t="shared" si="5195"/>
        <v/>
      </c>
      <c r="S798" s="125"/>
      <c r="T798" s="211"/>
      <c r="AA798" s="177" t="s">
        <v>802</v>
      </c>
      <c r="AD798" s="125" t="s">
        <v>683</v>
      </c>
      <c r="AE798" s="125" t="s">
        <v>683</v>
      </c>
      <c r="AF798" s="125" t="s">
        <v>683</v>
      </c>
      <c r="AG798" s="125" t="s">
        <v>683</v>
      </c>
      <c r="AH798" s="125" t="s">
        <v>683</v>
      </c>
      <c r="AI798" s="125" t="s">
        <v>683</v>
      </c>
      <c r="AJ798" s="125"/>
      <c r="AK798" s="125" t="s">
        <v>683</v>
      </c>
      <c r="AL798" s="125" t="s">
        <v>683</v>
      </c>
      <c r="AM798" s="125" t="s">
        <v>683</v>
      </c>
      <c r="AN798" s="125"/>
      <c r="AO798" s="192" t="s">
        <v>683</v>
      </c>
    </row>
    <row r="799" spans="1:41" ht="15.75" hidden="1" outlineLevel="2">
      <c r="A799" s="155">
        <v>607860</v>
      </c>
      <c r="B799" s="156">
        <f t="shared" si="5404"/>
        <v>630502930</v>
      </c>
      <c r="C799" s="173">
        <v>502930</v>
      </c>
      <c r="D799" s="140"/>
      <c r="E799" s="55" t="s">
        <v>110</v>
      </c>
      <c r="F799" s="78" t="s">
        <v>613</v>
      </c>
      <c r="G799" s="107" t="s">
        <v>587</v>
      </c>
      <c r="H799" s="50">
        <f>IFERROR(IF(G798,H798/G798*100,0),0)</f>
        <v>0</v>
      </c>
      <c r="I799" s="50">
        <f t="shared" ref="I799" si="5462">IFERROR(IF(H798,I798/H798*100,0),0)</f>
        <v>0</v>
      </c>
      <c r="J799" s="50">
        <f t="shared" ref="J799" si="5463">IFERROR(IF(I798,J798/I798*100,0),0)</f>
        <v>0</v>
      </c>
      <c r="K799" s="50">
        <f t="shared" ref="K799" si="5464">IFERROR(IF(J798,K798/J798*100,0),0)</f>
        <v>0</v>
      </c>
      <c r="L799" s="50">
        <f t="shared" ref="L799" si="5465">IFERROR(IF(K798,L798/K798*100,0),0)</f>
        <v>0</v>
      </c>
      <c r="M799" s="50">
        <f t="shared" ref="M799" si="5466">IFERROR(IF(L798,M798/L798*100,0),0)</f>
        <v>0</v>
      </c>
      <c r="N799" s="107" t="s">
        <v>587</v>
      </c>
      <c r="O799" s="50">
        <f>IFERROR(IF(N798,O798/N798*100,0),0)</f>
        <v>0</v>
      </c>
      <c r="P799" s="50">
        <f t="shared" ref="P799" si="5467">IFERROR(IF(O798,P798/O798*100,0),0)</f>
        <v>0</v>
      </c>
      <c r="Q799" s="50">
        <f t="shared" ref="Q799:S799" si="5468">IFERROR(IF(P798,Q798/P798*100,0),0)</f>
        <v>0</v>
      </c>
      <c r="R799" s="192" t="str">
        <f t="shared" si="5195"/>
        <v/>
      </c>
      <c r="S799" s="50">
        <f t="shared" si="5468"/>
        <v>0</v>
      </c>
      <c r="T799" s="215"/>
      <c r="AA799" s="177" t="s">
        <v>110</v>
      </c>
      <c r="AD799" s="107" t="s">
        <v>683</v>
      </c>
      <c r="AE799" s="50" t="s">
        <v>683</v>
      </c>
      <c r="AF799" s="50" t="s">
        <v>683</v>
      </c>
      <c r="AG799" s="50" t="s">
        <v>683</v>
      </c>
      <c r="AH799" s="50" t="s">
        <v>683</v>
      </c>
      <c r="AI799" s="50" t="s">
        <v>683</v>
      </c>
      <c r="AJ799" s="50"/>
      <c r="AK799" s="107" t="s">
        <v>683</v>
      </c>
      <c r="AL799" s="50" t="s">
        <v>683</v>
      </c>
      <c r="AM799" s="50" t="s">
        <v>683</v>
      </c>
      <c r="AN799" s="50"/>
      <c r="AO799" s="125" t="s">
        <v>683</v>
      </c>
    </row>
    <row r="800" spans="1:41" ht="15" hidden="1" customHeight="1" outlineLevel="2">
      <c r="A800" s="155">
        <v>607870</v>
      </c>
      <c r="B800" s="156">
        <f t="shared" si="5404"/>
        <v>630502940</v>
      </c>
      <c r="C800" s="173">
        <v>502940</v>
      </c>
      <c r="D800" s="140"/>
      <c r="E800" s="109" t="str">
        <f>E478</f>
        <v>Бюджетообразующее предприятие 147</v>
      </c>
      <c r="F800" s="24" t="s">
        <v>105</v>
      </c>
      <c r="G800" s="125" t="str">
        <f t="shared" ref="G800" si="5469">IF(AD800="","",AD800)</f>
        <v/>
      </c>
      <c r="H800" s="125" t="str">
        <f t="shared" ref="H800" si="5470">IF(AE800="","",AE800)</f>
        <v/>
      </c>
      <c r="I800" s="125" t="str">
        <f t="shared" ref="I800" si="5471">IF(AF800="","",AF800)</f>
        <v/>
      </c>
      <c r="J800" s="125" t="str">
        <f t="shared" ref="J800" si="5472">IF(AG800="","",AG800)</f>
        <v/>
      </c>
      <c r="K800" s="125" t="str">
        <f t="shared" ref="K800" si="5473">IF(AH800="","",AH800)</f>
        <v/>
      </c>
      <c r="L800" s="125" t="str">
        <f t="shared" ref="L800" si="5474">IF(AI800="","",AI800)</f>
        <v/>
      </c>
      <c r="M800" s="125"/>
      <c r="N800" s="125" t="str">
        <f t="shared" ref="N800" si="5475">IF(AK800="","",AK800)</f>
        <v/>
      </c>
      <c r="O800" s="125" t="str">
        <f t="shared" ref="O800" si="5476">IF(AL800="","",AL800)</f>
        <v/>
      </c>
      <c r="P800" s="125" t="str">
        <f t="shared" ref="P800" si="5477">IF(AM800="","",AM800)</f>
        <v/>
      </c>
      <c r="Q800" s="125"/>
      <c r="R800" s="125" t="str">
        <f t="shared" si="5195"/>
        <v/>
      </c>
      <c r="S800" s="125"/>
      <c r="T800" s="211"/>
      <c r="AA800" s="177" t="s">
        <v>803</v>
      </c>
      <c r="AD800" s="125" t="s">
        <v>683</v>
      </c>
      <c r="AE800" s="125" t="s">
        <v>683</v>
      </c>
      <c r="AF800" s="125" t="s">
        <v>683</v>
      </c>
      <c r="AG800" s="125" t="s">
        <v>683</v>
      </c>
      <c r="AH800" s="125" t="s">
        <v>683</v>
      </c>
      <c r="AI800" s="125" t="s">
        <v>683</v>
      </c>
      <c r="AJ800" s="125"/>
      <c r="AK800" s="125" t="s">
        <v>683</v>
      </c>
      <c r="AL800" s="125" t="s">
        <v>683</v>
      </c>
      <c r="AM800" s="125" t="s">
        <v>683</v>
      </c>
      <c r="AN800" s="125"/>
      <c r="AO800" s="192" t="s">
        <v>683</v>
      </c>
    </row>
    <row r="801" spans="1:41" ht="15.75" hidden="1" outlineLevel="2">
      <c r="A801" s="155">
        <v>607880</v>
      </c>
      <c r="B801" s="156">
        <f t="shared" si="5404"/>
        <v>630502950</v>
      </c>
      <c r="C801" s="173">
        <v>502950</v>
      </c>
      <c r="D801" s="140"/>
      <c r="E801" s="55" t="s">
        <v>110</v>
      </c>
      <c r="F801" s="78" t="s">
        <v>613</v>
      </c>
      <c r="G801" s="107" t="s">
        <v>587</v>
      </c>
      <c r="H801" s="50">
        <f>IFERROR(IF(G800,H800/G800*100,0),0)</f>
        <v>0</v>
      </c>
      <c r="I801" s="50">
        <f t="shared" ref="I801" si="5478">IFERROR(IF(H800,I800/H800*100,0),0)</f>
        <v>0</v>
      </c>
      <c r="J801" s="50">
        <f t="shared" ref="J801" si="5479">IFERROR(IF(I800,J800/I800*100,0),0)</f>
        <v>0</v>
      </c>
      <c r="K801" s="50">
        <f t="shared" ref="K801" si="5480">IFERROR(IF(J800,K800/J800*100,0),0)</f>
        <v>0</v>
      </c>
      <c r="L801" s="50">
        <f t="shared" ref="L801" si="5481">IFERROR(IF(K800,L800/K800*100,0),0)</f>
        <v>0</v>
      </c>
      <c r="M801" s="50">
        <f t="shared" ref="M801" si="5482">IFERROR(IF(L800,M800/L800*100,0),0)</f>
        <v>0</v>
      </c>
      <c r="N801" s="107" t="s">
        <v>587</v>
      </c>
      <c r="O801" s="50">
        <f>IFERROR(IF(N800,O800/N800*100,0),0)</f>
        <v>0</v>
      </c>
      <c r="P801" s="50">
        <f t="shared" ref="P801" si="5483">IFERROR(IF(O800,P800/O800*100,0),0)</f>
        <v>0</v>
      </c>
      <c r="Q801" s="50">
        <f t="shared" ref="Q801:S801" si="5484">IFERROR(IF(P800,Q800/P800*100,0),0)</f>
        <v>0</v>
      </c>
      <c r="R801" s="192" t="str">
        <f t="shared" si="5195"/>
        <v/>
      </c>
      <c r="S801" s="50">
        <f t="shared" si="5484"/>
        <v>0</v>
      </c>
      <c r="T801" s="215"/>
      <c r="AA801" s="177" t="s">
        <v>110</v>
      </c>
      <c r="AD801" s="107" t="s">
        <v>683</v>
      </c>
      <c r="AE801" s="50" t="s">
        <v>683</v>
      </c>
      <c r="AF801" s="50" t="s">
        <v>683</v>
      </c>
      <c r="AG801" s="50" t="s">
        <v>683</v>
      </c>
      <c r="AH801" s="50" t="s">
        <v>683</v>
      </c>
      <c r="AI801" s="50" t="s">
        <v>683</v>
      </c>
      <c r="AJ801" s="50"/>
      <c r="AK801" s="107" t="s">
        <v>683</v>
      </c>
      <c r="AL801" s="50" t="s">
        <v>683</v>
      </c>
      <c r="AM801" s="50" t="s">
        <v>683</v>
      </c>
      <c r="AN801" s="50"/>
      <c r="AO801" s="125" t="s">
        <v>683</v>
      </c>
    </row>
    <row r="802" spans="1:41" ht="15" hidden="1" customHeight="1" outlineLevel="2">
      <c r="A802" s="155">
        <v>607890</v>
      </c>
      <c r="B802" s="156">
        <f t="shared" si="5404"/>
        <v>630502960</v>
      </c>
      <c r="C802" s="173">
        <v>502960</v>
      </c>
      <c r="D802" s="140"/>
      <c r="E802" s="109" t="str">
        <f>E480</f>
        <v>Бюджетообразующее предприятие 148</v>
      </c>
      <c r="F802" s="24" t="s">
        <v>105</v>
      </c>
      <c r="G802" s="125" t="str">
        <f t="shared" ref="G802" si="5485">IF(AD802="","",AD802)</f>
        <v/>
      </c>
      <c r="H802" s="125" t="str">
        <f t="shared" ref="H802" si="5486">IF(AE802="","",AE802)</f>
        <v/>
      </c>
      <c r="I802" s="125" t="str">
        <f t="shared" ref="I802" si="5487">IF(AF802="","",AF802)</f>
        <v/>
      </c>
      <c r="J802" s="125" t="str">
        <f t="shared" ref="J802" si="5488">IF(AG802="","",AG802)</f>
        <v/>
      </c>
      <c r="K802" s="125" t="str">
        <f t="shared" ref="K802" si="5489">IF(AH802="","",AH802)</f>
        <v/>
      </c>
      <c r="L802" s="125" t="str">
        <f t="shared" ref="L802" si="5490">IF(AI802="","",AI802)</f>
        <v/>
      </c>
      <c r="M802" s="125"/>
      <c r="N802" s="125" t="str">
        <f t="shared" ref="N802" si="5491">IF(AK802="","",AK802)</f>
        <v/>
      </c>
      <c r="O802" s="125" t="str">
        <f t="shared" ref="O802" si="5492">IF(AL802="","",AL802)</f>
        <v/>
      </c>
      <c r="P802" s="125" t="str">
        <f t="shared" ref="P802" si="5493">IF(AM802="","",AM802)</f>
        <v/>
      </c>
      <c r="Q802" s="125"/>
      <c r="R802" s="125" t="str">
        <f t="shared" si="5195"/>
        <v/>
      </c>
      <c r="S802" s="125"/>
      <c r="T802" s="211"/>
      <c r="AA802" s="177" t="s">
        <v>804</v>
      </c>
      <c r="AD802" s="125" t="s">
        <v>683</v>
      </c>
      <c r="AE802" s="125" t="s">
        <v>683</v>
      </c>
      <c r="AF802" s="125" t="s">
        <v>683</v>
      </c>
      <c r="AG802" s="125" t="s">
        <v>683</v>
      </c>
      <c r="AH802" s="125" t="s">
        <v>683</v>
      </c>
      <c r="AI802" s="125" t="s">
        <v>683</v>
      </c>
      <c r="AJ802" s="125"/>
      <c r="AK802" s="125" t="s">
        <v>683</v>
      </c>
      <c r="AL802" s="125" t="s">
        <v>683</v>
      </c>
      <c r="AM802" s="125" t="s">
        <v>683</v>
      </c>
      <c r="AN802" s="125"/>
      <c r="AO802" s="192" t="s">
        <v>683</v>
      </c>
    </row>
    <row r="803" spans="1:41" ht="15.75" hidden="1" outlineLevel="2">
      <c r="A803" s="155">
        <v>607900</v>
      </c>
      <c r="B803" s="156">
        <f t="shared" si="5404"/>
        <v>630502970</v>
      </c>
      <c r="C803" s="173">
        <v>502970</v>
      </c>
      <c r="D803" s="140"/>
      <c r="E803" s="55" t="s">
        <v>110</v>
      </c>
      <c r="F803" s="78" t="s">
        <v>613</v>
      </c>
      <c r="G803" s="107" t="s">
        <v>587</v>
      </c>
      <c r="H803" s="50">
        <f>IFERROR(IF(G802,H802/G802*100,0),0)</f>
        <v>0</v>
      </c>
      <c r="I803" s="50">
        <f t="shared" ref="I803" si="5494">IFERROR(IF(H802,I802/H802*100,0),0)</f>
        <v>0</v>
      </c>
      <c r="J803" s="50">
        <f t="shared" ref="J803" si="5495">IFERROR(IF(I802,J802/I802*100,0),0)</f>
        <v>0</v>
      </c>
      <c r="K803" s="50">
        <f t="shared" ref="K803" si="5496">IFERROR(IF(J802,K802/J802*100,0),0)</f>
        <v>0</v>
      </c>
      <c r="L803" s="50">
        <f t="shared" ref="L803" si="5497">IFERROR(IF(K802,L802/K802*100,0),0)</f>
        <v>0</v>
      </c>
      <c r="M803" s="50">
        <f t="shared" ref="M803" si="5498">IFERROR(IF(L802,M802/L802*100,0),0)</f>
        <v>0</v>
      </c>
      <c r="N803" s="107" t="s">
        <v>587</v>
      </c>
      <c r="O803" s="50">
        <f>IFERROR(IF(N802,O802/N802*100,0),0)</f>
        <v>0</v>
      </c>
      <c r="P803" s="50">
        <f t="shared" ref="P803" si="5499">IFERROR(IF(O802,P802/O802*100,0),0)</f>
        <v>0</v>
      </c>
      <c r="Q803" s="50">
        <f t="shared" ref="Q803:S803" si="5500">IFERROR(IF(P802,Q802/P802*100,0),0)</f>
        <v>0</v>
      </c>
      <c r="R803" s="192" t="str">
        <f t="shared" si="5195"/>
        <v/>
      </c>
      <c r="S803" s="50">
        <f t="shared" si="5500"/>
        <v>0</v>
      </c>
      <c r="T803" s="215"/>
      <c r="AA803" s="177" t="s">
        <v>110</v>
      </c>
      <c r="AD803" s="107" t="s">
        <v>683</v>
      </c>
      <c r="AE803" s="50" t="s">
        <v>683</v>
      </c>
      <c r="AF803" s="50" t="s">
        <v>683</v>
      </c>
      <c r="AG803" s="50" t="s">
        <v>683</v>
      </c>
      <c r="AH803" s="50" t="s">
        <v>683</v>
      </c>
      <c r="AI803" s="50" t="s">
        <v>683</v>
      </c>
      <c r="AJ803" s="50"/>
      <c r="AK803" s="107" t="s">
        <v>683</v>
      </c>
      <c r="AL803" s="50" t="s">
        <v>683</v>
      </c>
      <c r="AM803" s="50" t="s">
        <v>683</v>
      </c>
      <c r="AN803" s="50"/>
      <c r="AO803" s="125" t="s">
        <v>683</v>
      </c>
    </row>
    <row r="804" spans="1:41" ht="15" hidden="1" customHeight="1" outlineLevel="2">
      <c r="A804" s="155">
        <v>607910</v>
      </c>
      <c r="B804" s="156">
        <f t="shared" si="5404"/>
        <v>630502980</v>
      </c>
      <c r="C804" s="173">
        <v>502980</v>
      </c>
      <c r="D804" s="140"/>
      <c r="E804" s="109" t="str">
        <f>E482</f>
        <v>Бюджетообразующее предприятие 149</v>
      </c>
      <c r="F804" s="24" t="s">
        <v>105</v>
      </c>
      <c r="G804" s="125" t="str">
        <f t="shared" ref="G804" si="5501">IF(AD804="","",AD804)</f>
        <v/>
      </c>
      <c r="H804" s="125" t="str">
        <f t="shared" ref="H804" si="5502">IF(AE804="","",AE804)</f>
        <v/>
      </c>
      <c r="I804" s="125" t="str">
        <f t="shared" ref="I804" si="5503">IF(AF804="","",AF804)</f>
        <v/>
      </c>
      <c r="J804" s="125" t="str">
        <f t="shared" ref="J804" si="5504">IF(AG804="","",AG804)</f>
        <v/>
      </c>
      <c r="K804" s="125" t="str">
        <f t="shared" ref="K804" si="5505">IF(AH804="","",AH804)</f>
        <v/>
      </c>
      <c r="L804" s="125" t="str">
        <f t="shared" ref="L804" si="5506">IF(AI804="","",AI804)</f>
        <v/>
      </c>
      <c r="M804" s="125"/>
      <c r="N804" s="125" t="str">
        <f t="shared" ref="N804" si="5507">IF(AK804="","",AK804)</f>
        <v/>
      </c>
      <c r="O804" s="125" t="str">
        <f t="shared" ref="O804" si="5508">IF(AL804="","",AL804)</f>
        <v/>
      </c>
      <c r="P804" s="125" t="str">
        <f t="shared" ref="P804" si="5509">IF(AM804="","",AM804)</f>
        <v/>
      </c>
      <c r="Q804" s="125"/>
      <c r="R804" s="125" t="str">
        <f t="shared" si="5195"/>
        <v/>
      </c>
      <c r="S804" s="125"/>
      <c r="T804" s="211"/>
      <c r="AA804" s="177" t="s">
        <v>805</v>
      </c>
      <c r="AD804" s="125" t="s">
        <v>683</v>
      </c>
      <c r="AE804" s="125" t="s">
        <v>683</v>
      </c>
      <c r="AF804" s="125" t="s">
        <v>683</v>
      </c>
      <c r="AG804" s="125" t="s">
        <v>683</v>
      </c>
      <c r="AH804" s="125" t="s">
        <v>683</v>
      </c>
      <c r="AI804" s="125" t="s">
        <v>683</v>
      </c>
      <c r="AJ804" s="125"/>
      <c r="AK804" s="125" t="s">
        <v>683</v>
      </c>
      <c r="AL804" s="125" t="s">
        <v>683</v>
      </c>
      <c r="AM804" s="125" t="s">
        <v>683</v>
      </c>
      <c r="AN804" s="125"/>
      <c r="AO804" s="192" t="s">
        <v>683</v>
      </c>
    </row>
    <row r="805" spans="1:41" ht="15.75" hidden="1" outlineLevel="2">
      <c r="A805" s="155">
        <v>607920</v>
      </c>
      <c r="B805" s="156">
        <f t="shared" si="5404"/>
        <v>630502990</v>
      </c>
      <c r="C805" s="173">
        <v>502990</v>
      </c>
      <c r="D805" s="140"/>
      <c r="E805" s="55" t="s">
        <v>110</v>
      </c>
      <c r="F805" s="78" t="s">
        <v>613</v>
      </c>
      <c r="G805" s="107" t="s">
        <v>587</v>
      </c>
      <c r="H805" s="50">
        <f>IFERROR(IF(G804,H804/G804*100,0),0)</f>
        <v>0</v>
      </c>
      <c r="I805" s="50">
        <f t="shared" ref="I805" si="5510">IFERROR(IF(H804,I804/H804*100,0),0)</f>
        <v>0</v>
      </c>
      <c r="J805" s="50">
        <f t="shared" ref="J805" si="5511">IFERROR(IF(I804,J804/I804*100,0),0)</f>
        <v>0</v>
      </c>
      <c r="K805" s="50">
        <f t="shared" ref="K805" si="5512">IFERROR(IF(J804,K804/J804*100,0),0)</f>
        <v>0</v>
      </c>
      <c r="L805" s="50">
        <f t="shared" ref="L805" si="5513">IFERROR(IF(K804,L804/K804*100,0),0)</f>
        <v>0</v>
      </c>
      <c r="M805" s="50">
        <f t="shared" ref="M805" si="5514">IFERROR(IF(L804,M804/L804*100,0),0)</f>
        <v>0</v>
      </c>
      <c r="N805" s="107" t="s">
        <v>587</v>
      </c>
      <c r="O805" s="50">
        <f>IFERROR(IF(N804,O804/N804*100,0),0)</f>
        <v>0</v>
      </c>
      <c r="P805" s="50">
        <f t="shared" ref="P805" si="5515">IFERROR(IF(O804,P804/O804*100,0),0)</f>
        <v>0</v>
      </c>
      <c r="Q805" s="50">
        <f t="shared" ref="Q805:S805" si="5516">IFERROR(IF(P804,Q804/P804*100,0),0)</f>
        <v>0</v>
      </c>
      <c r="R805" s="192" t="str">
        <f t="shared" si="5195"/>
        <v/>
      </c>
      <c r="S805" s="50">
        <f t="shared" si="5516"/>
        <v>0</v>
      </c>
      <c r="T805" s="215"/>
      <c r="AA805" s="177" t="s">
        <v>110</v>
      </c>
      <c r="AD805" s="107" t="s">
        <v>683</v>
      </c>
      <c r="AE805" s="50" t="s">
        <v>683</v>
      </c>
      <c r="AF805" s="50" t="s">
        <v>683</v>
      </c>
      <c r="AG805" s="50" t="s">
        <v>683</v>
      </c>
      <c r="AH805" s="50" t="s">
        <v>683</v>
      </c>
      <c r="AI805" s="50" t="s">
        <v>683</v>
      </c>
      <c r="AJ805" s="50"/>
      <c r="AK805" s="107" t="s">
        <v>683</v>
      </c>
      <c r="AL805" s="50" t="s">
        <v>683</v>
      </c>
      <c r="AM805" s="50" t="s">
        <v>683</v>
      </c>
      <c r="AN805" s="50"/>
      <c r="AO805" s="125" t="s">
        <v>683</v>
      </c>
    </row>
    <row r="806" spans="1:41" ht="15" hidden="1" customHeight="1" outlineLevel="2">
      <c r="A806" s="155">
        <v>607930</v>
      </c>
      <c r="B806" s="156">
        <f t="shared" si="5404"/>
        <v>630503000</v>
      </c>
      <c r="C806" s="173">
        <v>503000</v>
      </c>
      <c r="D806" s="140"/>
      <c r="E806" s="109" t="str">
        <f>E484</f>
        <v>Бюджетообразующее предприятие 150</v>
      </c>
      <c r="F806" s="24" t="s">
        <v>105</v>
      </c>
      <c r="G806" s="125" t="str">
        <f t="shared" ref="G806" si="5517">IF(AD806="","",AD806)</f>
        <v/>
      </c>
      <c r="H806" s="125" t="str">
        <f t="shared" ref="H806" si="5518">IF(AE806="","",AE806)</f>
        <v/>
      </c>
      <c r="I806" s="125" t="str">
        <f t="shared" ref="I806" si="5519">IF(AF806="","",AF806)</f>
        <v/>
      </c>
      <c r="J806" s="125" t="str">
        <f t="shared" ref="J806" si="5520">IF(AG806="","",AG806)</f>
        <v/>
      </c>
      <c r="K806" s="125" t="str">
        <f t="shared" ref="K806" si="5521">IF(AH806="","",AH806)</f>
        <v/>
      </c>
      <c r="L806" s="125" t="str">
        <f t="shared" ref="L806" si="5522">IF(AI806="","",AI806)</f>
        <v/>
      </c>
      <c r="M806" s="125"/>
      <c r="N806" s="125" t="str">
        <f t="shared" ref="N806" si="5523">IF(AK806="","",AK806)</f>
        <v/>
      </c>
      <c r="O806" s="125" t="str">
        <f t="shared" ref="O806" si="5524">IF(AL806="","",AL806)</f>
        <v/>
      </c>
      <c r="P806" s="125" t="str">
        <f t="shared" ref="P806" si="5525">IF(AM806="","",AM806)</f>
        <v/>
      </c>
      <c r="Q806" s="125"/>
      <c r="R806" s="125" t="str">
        <f t="shared" si="5195"/>
        <v/>
      </c>
      <c r="S806" s="125"/>
      <c r="T806" s="211"/>
      <c r="AA806" s="177" t="s">
        <v>806</v>
      </c>
      <c r="AD806" s="125" t="s">
        <v>683</v>
      </c>
      <c r="AE806" s="125" t="s">
        <v>683</v>
      </c>
      <c r="AF806" s="125" t="s">
        <v>683</v>
      </c>
      <c r="AG806" s="125" t="s">
        <v>683</v>
      </c>
      <c r="AH806" s="125" t="s">
        <v>683</v>
      </c>
      <c r="AI806" s="125" t="s">
        <v>683</v>
      </c>
      <c r="AJ806" s="125"/>
      <c r="AK806" s="125" t="s">
        <v>683</v>
      </c>
      <c r="AL806" s="125" t="s">
        <v>683</v>
      </c>
      <c r="AM806" s="125" t="s">
        <v>683</v>
      </c>
      <c r="AN806" s="125"/>
      <c r="AO806" s="192" t="s">
        <v>683</v>
      </c>
    </row>
    <row r="807" spans="1:41" ht="15.75" hidden="1" outlineLevel="2">
      <c r="A807" s="155">
        <v>607940</v>
      </c>
      <c r="B807" s="156">
        <f t="shared" si="5404"/>
        <v>630503010</v>
      </c>
      <c r="C807" s="173">
        <v>503010</v>
      </c>
      <c r="D807" s="140"/>
      <c r="E807" s="55" t="s">
        <v>110</v>
      </c>
      <c r="F807" s="78" t="s">
        <v>613</v>
      </c>
      <c r="G807" s="107" t="s">
        <v>587</v>
      </c>
      <c r="H807" s="50">
        <f>IFERROR(IF(G806,H806/G806*100,0),0)</f>
        <v>0</v>
      </c>
      <c r="I807" s="50">
        <f t="shared" ref="I807" si="5526">IFERROR(IF(H806,I806/H806*100,0),0)</f>
        <v>0</v>
      </c>
      <c r="J807" s="50">
        <f t="shared" ref="J807" si="5527">IFERROR(IF(I806,J806/I806*100,0),0)</f>
        <v>0</v>
      </c>
      <c r="K807" s="50">
        <f t="shared" ref="K807" si="5528">IFERROR(IF(J806,K806/J806*100,0),0)</f>
        <v>0</v>
      </c>
      <c r="L807" s="50">
        <f t="shared" ref="L807" si="5529">IFERROR(IF(K806,L806/K806*100,0),0)</f>
        <v>0</v>
      </c>
      <c r="M807" s="50">
        <f t="shared" ref="M807" si="5530">IFERROR(IF(L806,M806/L806*100,0),0)</f>
        <v>0</v>
      </c>
      <c r="N807" s="107" t="s">
        <v>587</v>
      </c>
      <c r="O807" s="50">
        <f>IFERROR(IF(N806,O806/N806*100,0),0)</f>
        <v>0</v>
      </c>
      <c r="P807" s="50">
        <f t="shared" ref="P807" si="5531">IFERROR(IF(O806,P806/O806*100,0),0)</f>
        <v>0</v>
      </c>
      <c r="Q807" s="50">
        <f t="shared" ref="Q807:S807" si="5532">IFERROR(IF(P806,Q806/P806*100,0),0)</f>
        <v>0</v>
      </c>
      <c r="R807" s="192" t="str">
        <f t="shared" si="5195"/>
        <v/>
      </c>
      <c r="S807" s="50">
        <f t="shared" si="5532"/>
        <v>0</v>
      </c>
      <c r="T807" s="215"/>
      <c r="AA807" s="177" t="s">
        <v>110</v>
      </c>
      <c r="AD807" s="107" t="s">
        <v>683</v>
      </c>
      <c r="AE807" s="50" t="s">
        <v>683</v>
      </c>
      <c r="AF807" s="50" t="s">
        <v>683</v>
      </c>
      <c r="AG807" s="50" t="s">
        <v>683</v>
      </c>
      <c r="AH807" s="50" t="s">
        <v>683</v>
      </c>
      <c r="AI807" s="50" t="s">
        <v>683</v>
      </c>
      <c r="AJ807" s="50"/>
      <c r="AK807" s="107" t="s">
        <v>683</v>
      </c>
      <c r="AL807" s="50" t="s">
        <v>683</v>
      </c>
      <c r="AM807" s="50" t="s">
        <v>683</v>
      </c>
      <c r="AN807" s="50"/>
      <c r="AO807" s="125" t="s">
        <v>683</v>
      </c>
    </row>
    <row r="808" spans="1:41" ht="15" hidden="1" customHeight="1" outlineLevel="2">
      <c r="A808" s="155">
        <v>607950</v>
      </c>
      <c r="B808" s="156">
        <f t="shared" ref="B808:B827" si="5533">VALUE(CONCATENATE($A$2,$C$4,C808))</f>
        <v>630503020</v>
      </c>
      <c r="C808" s="173">
        <v>503020</v>
      </c>
      <c r="D808" s="140"/>
      <c r="E808" s="109" t="str">
        <f>E486</f>
        <v>Бюджетообразующее предприятие 151</v>
      </c>
      <c r="F808" s="24" t="s">
        <v>105</v>
      </c>
      <c r="G808" s="125" t="str">
        <f t="shared" ref="G808" si="5534">IF(AD808="","",AD808)</f>
        <v/>
      </c>
      <c r="H808" s="125" t="str">
        <f t="shared" ref="H808" si="5535">IF(AE808="","",AE808)</f>
        <v/>
      </c>
      <c r="I808" s="125" t="str">
        <f t="shared" ref="I808" si="5536">IF(AF808="","",AF808)</f>
        <v/>
      </c>
      <c r="J808" s="125" t="str">
        <f t="shared" ref="J808" si="5537">IF(AG808="","",AG808)</f>
        <v/>
      </c>
      <c r="K808" s="125" t="str">
        <f t="shared" ref="K808" si="5538">IF(AH808="","",AH808)</f>
        <v/>
      </c>
      <c r="L808" s="125" t="str">
        <f t="shared" ref="L808" si="5539">IF(AI808="","",AI808)</f>
        <v/>
      </c>
      <c r="M808" s="125"/>
      <c r="N808" s="125" t="str">
        <f t="shared" ref="N808" si="5540">IF(AK808="","",AK808)</f>
        <v/>
      </c>
      <c r="O808" s="125" t="str">
        <f t="shared" ref="O808" si="5541">IF(AL808="","",AL808)</f>
        <v/>
      </c>
      <c r="P808" s="125" t="str">
        <f t="shared" ref="P808" si="5542">IF(AM808="","",AM808)</f>
        <v/>
      </c>
      <c r="Q808" s="125"/>
      <c r="R808" s="125" t="str">
        <f t="shared" si="5195"/>
        <v/>
      </c>
      <c r="S808" s="125"/>
      <c r="T808" s="211"/>
      <c r="AA808" s="177" t="s">
        <v>642</v>
      </c>
      <c r="AD808" s="125" t="s">
        <v>683</v>
      </c>
      <c r="AE808" s="125" t="s">
        <v>683</v>
      </c>
      <c r="AF808" s="125" t="s">
        <v>683</v>
      </c>
      <c r="AG808" s="125" t="s">
        <v>683</v>
      </c>
      <c r="AH808" s="125" t="s">
        <v>683</v>
      </c>
      <c r="AI808" s="125" t="s">
        <v>683</v>
      </c>
      <c r="AJ808" s="125"/>
      <c r="AK808" s="125" t="s">
        <v>683</v>
      </c>
      <c r="AL808" s="125" t="s">
        <v>683</v>
      </c>
      <c r="AM808" s="125" t="s">
        <v>683</v>
      </c>
      <c r="AN808" s="125"/>
      <c r="AO808" s="192" t="s">
        <v>683</v>
      </c>
    </row>
    <row r="809" spans="1:41" ht="15.75" hidden="1" outlineLevel="2">
      <c r="A809" s="155">
        <v>607960</v>
      </c>
      <c r="B809" s="156">
        <f t="shared" si="5533"/>
        <v>630503030</v>
      </c>
      <c r="C809" s="173">
        <v>503030</v>
      </c>
      <c r="D809" s="140"/>
      <c r="E809" s="55" t="s">
        <v>110</v>
      </c>
      <c r="F809" s="78" t="s">
        <v>613</v>
      </c>
      <c r="G809" s="107" t="s">
        <v>587</v>
      </c>
      <c r="H809" s="50">
        <f>IFERROR(IF(G808,H808/G808*100,0),0)</f>
        <v>0</v>
      </c>
      <c r="I809" s="50">
        <f t="shared" ref="I809" si="5543">IFERROR(IF(H808,I808/H808*100,0),0)</f>
        <v>0</v>
      </c>
      <c r="J809" s="50">
        <f t="shared" ref="J809" si="5544">IFERROR(IF(I808,J808/I808*100,0),0)</f>
        <v>0</v>
      </c>
      <c r="K809" s="50">
        <f t="shared" ref="K809" si="5545">IFERROR(IF(J808,K808/J808*100,0),0)</f>
        <v>0</v>
      </c>
      <c r="L809" s="50">
        <f t="shared" ref="L809" si="5546">IFERROR(IF(K808,L808/K808*100,0),0)</f>
        <v>0</v>
      </c>
      <c r="M809" s="50">
        <f t="shared" ref="M809" si="5547">IFERROR(IF(L808,M808/L808*100,0),0)</f>
        <v>0</v>
      </c>
      <c r="N809" s="107" t="s">
        <v>587</v>
      </c>
      <c r="O809" s="50">
        <f>IFERROR(IF(N808,O808/N808*100,0),0)</f>
        <v>0</v>
      </c>
      <c r="P809" s="50">
        <f t="shared" ref="P809" si="5548">IFERROR(IF(O808,P808/O808*100,0),0)</f>
        <v>0</v>
      </c>
      <c r="Q809" s="50">
        <f t="shared" ref="Q809:S809" si="5549">IFERROR(IF(P808,Q808/P808*100,0),0)</f>
        <v>0</v>
      </c>
      <c r="R809" s="192" t="str">
        <f t="shared" si="5195"/>
        <v/>
      </c>
      <c r="S809" s="50">
        <f t="shared" si="5549"/>
        <v>0</v>
      </c>
      <c r="T809" s="215"/>
      <c r="AA809" s="177" t="s">
        <v>110</v>
      </c>
      <c r="AD809" s="107" t="s">
        <v>683</v>
      </c>
      <c r="AE809" s="50" t="s">
        <v>683</v>
      </c>
      <c r="AF809" s="50" t="s">
        <v>683</v>
      </c>
      <c r="AG809" s="50" t="s">
        <v>683</v>
      </c>
      <c r="AH809" s="50" t="s">
        <v>683</v>
      </c>
      <c r="AI809" s="50" t="s">
        <v>683</v>
      </c>
      <c r="AJ809" s="50"/>
      <c r="AK809" s="107" t="s">
        <v>683</v>
      </c>
      <c r="AL809" s="50" t="s">
        <v>683</v>
      </c>
      <c r="AM809" s="50" t="s">
        <v>683</v>
      </c>
      <c r="AN809" s="50"/>
      <c r="AO809" s="125" t="s">
        <v>683</v>
      </c>
    </row>
    <row r="810" spans="1:41" ht="15" hidden="1" customHeight="1" outlineLevel="2">
      <c r="A810" s="155">
        <v>607970</v>
      </c>
      <c r="B810" s="156">
        <f t="shared" si="5533"/>
        <v>630503040</v>
      </c>
      <c r="C810" s="173">
        <v>503040</v>
      </c>
      <c r="D810" s="140"/>
      <c r="E810" s="109" t="str">
        <f>E488</f>
        <v>Бюджетообразующее предприятие 152</v>
      </c>
      <c r="F810" s="24" t="s">
        <v>105</v>
      </c>
      <c r="G810" s="125" t="str">
        <f t="shared" ref="G810" si="5550">IF(AD810="","",AD810)</f>
        <v/>
      </c>
      <c r="H810" s="125" t="str">
        <f t="shared" ref="H810" si="5551">IF(AE810="","",AE810)</f>
        <v/>
      </c>
      <c r="I810" s="125" t="str">
        <f t="shared" ref="I810" si="5552">IF(AF810="","",AF810)</f>
        <v/>
      </c>
      <c r="J810" s="125" t="str">
        <f t="shared" ref="J810" si="5553">IF(AG810="","",AG810)</f>
        <v/>
      </c>
      <c r="K810" s="125" t="str">
        <f t="shared" ref="K810" si="5554">IF(AH810="","",AH810)</f>
        <v/>
      </c>
      <c r="L810" s="125" t="str">
        <f t="shared" ref="L810" si="5555">IF(AI810="","",AI810)</f>
        <v/>
      </c>
      <c r="M810" s="125"/>
      <c r="N810" s="125" t="str">
        <f t="shared" ref="N810" si="5556">IF(AK810="","",AK810)</f>
        <v/>
      </c>
      <c r="O810" s="125" t="str">
        <f t="shared" ref="O810" si="5557">IF(AL810="","",AL810)</f>
        <v/>
      </c>
      <c r="P810" s="125" t="str">
        <f t="shared" ref="P810" si="5558">IF(AM810="","",AM810)</f>
        <v/>
      </c>
      <c r="Q810" s="125"/>
      <c r="R810" s="125" t="str">
        <f t="shared" si="5195"/>
        <v/>
      </c>
      <c r="S810" s="125"/>
      <c r="T810" s="211"/>
      <c r="AA810" s="177" t="s">
        <v>643</v>
      </c>
      <c r="AD810" s="125" t="s">
        <v>683</v>
      </c>
      <c r="AE810" s="125" t="s">
        <v>683</v>
      </c>
      <c r="AF810" s="125" t="s">
        <v>683</v>
      </c>
      <c r="AG810" s="125" t="s">
        <v>683</v>
      </c>
      <c r="AH810" s="125" t="s">
        <v>683</v>
      </c>
      <c r="AI810" s="125" t="s">
        <v>683</v>
      </c>
      <c r="AJ810" s="125"/>
      <c r="AK810" s="125" t="s">
        <v>683</v>
      </c>
      <c r="AL810" s="125" t="s">
        <v>683</v>
      </c>
      <c r="AM810" s="125" t="s">
        <v>683</v>
      </c>
      <c r="AN810" s="125"/>
      <c r="AO810" s="192" t="s">
        <v>683</v>
      </c>
    </row>
    <row r="811" spans="1:41" ht="15.75" hidden="1" outlineLevel="2">
      <c r="A811" s="155">
        <v>607980</v>
      </c>
      <c r="B811" s="156">
        <f t="shared" si="5533"/>
        <v>630503050</v>
      </c>
      <c r="C811" s="173">
        <v>503050</v>
      </c>
      <c r="D811" s="140"/>
      <c r="E811" s="55" t="s">
        <v>110</v>
      </c>
      <c r="F811" s="78" t="s">
        <v>613</v>
      </c>
      <c r="G811" s="107" t="s">
        <v>587</v>
      </c>
      <c r="H811" s="50">
        <f>IFERROR(IF(G810,H810/G810*100,0),0)</f>
        <v>0</v>
      </c>
      <c r="I811" s="50">
        <f t="shared" ref="I811" si="5559">IFERROR(IF(H810,I810/H810*100,0),0)</f>
        <v>0</v>
      </c>
      <c r="J811" s="50">
        <f t="shared" ref="J811" si="5560">IFERROR(IF(I810,J810/I810*100,0),0)</f>
        <v>0</v>
      </c>
      <c r="K811" s="50">
        <f t="shared" ref="K811" si="5561">IFERROR(IF(J810,K810/J810*100,0),0)</f>
        <v>0</v>
      </c>
      <c r="L811" s="50">
        <f t="shared" ref="L811" si="5562">IFERROR(IF(K810,L810/K810*100,0),0)</f>
        <v>0</v>
      </c>
      <c r="M811" s="50">
        <f t="shared" ref="M811" si="5563">IFERROR(IF(L810,M810/L810*100,0),0)</f>
        <v>0</v>
      </c>
      <c r="N811" s="107" t="s">
        <v>587</v>
      </c>
      <c r="O811" s="50">
        <f>IFERROR(IF(N810,O810/N810*100,0),0)</f>
        <v>0</v>
      </c>
      <c r="P811" s="50">
        <f t="shared" ref="P811" si="5564">IFERROR(IF(O810,P810/O810*100,0),0)</f>
        <v>0</v>
      </c>
      <c r="Q811" s="50">
        <f t="shared" ref="Q811:S811" si="5565">IFERROR(IF(P810,Q810/P810*100,0),0)</f>
        <v>0</v>
      </c>
      <c r="R811" s="192" t="str">
        <f t="shared" si="5195"/>
        <v/>
      </c>
      <c r="S811" s="50">
        <f t="shared" si="5565"/>
        <v>0</v>
      </c>
      <c r="T811" s="215"/>
      <c r="AA811" s="177" t="s">
        <v>110</v>
      </c>
      <c r="AD811" s="107" t="s">
        <v>683</v>
      </c>
      <c r="AE811" s="50" t="s">
        <v>683</v>
      </c>
      <c r="AF811" s="50" t="s">
        <v>683</v>
      </c>
      <c r="AG811" s="50" t="s">
        <v>683</v>
      </c>
      <c r="AH811" s="50" t="s">
        <v>683</v>
      </c>
      <c r="AI811" s="50" t="s">
        <v>683</v>
      </c>
      <c r="AJ811" s="50"/>
      <c r="AK811" s="107" t="s">
        <v>683</v>
      </c>
      <c r="AL811" s="50" t="s">
        <v>683</v>
      </c>
      <c r="AM811" s="50" t="s">
        <v>683</v>
      </c>
      <c r="AN811" s="50"/>
      <c r="AO811" s="125" t="s">
        <v>683</v>
      </c>
    </row>
    <row r="812" spans="1:41" ht="15" hidden="1" customHeight="1" outlineLevel="2">
      <c r="A812" s="155">
        <v>607990</v>
      </c>
      <c r="B812" s="156">
        <f t="shared" si="5533"/>
        <v>630503060</v>
      </c>
      <c r="C812" s="173">
        <v>503060</v>
      </c>
      <c r="D812" s="140"/>
      <c r="E812" s="109" t="str">
        <f>E490</f>
        <v>Бюджетообразующее предприятие 153</v>
      </c>
      <c r="F812" s="24" t="s">
        <v>105</v>
      </c>
      <c r="G812" s="125" t="str">
        <f t="shared" ref="G812" si="5566">IF(AD812="","",AD812)</f>
        <v/>
      </c>
      <c r="H812" s="125" t="str">
        <f t="shared" ref="H812" si="5567">IF(AE812="","",AE812)</f>
        <v/>
      </c>
      <c r="I812" s="125" t="str">
        <f t="shared" ref="I812" si="5568">IF(AF812="","",AF812)</f>
        <v/>
      </c>
      <c r="J812" s="125" t="str">
        <f t="shared" ref="J812" si="5569">IF(AG812="","",AG812)</f>
        <v/>
      </c>
      <c r="K812" s="125" t="str">
        <f t="shared" ref="K812" si="5570">IF(AH812="","",AH812)</f>
        <v/>
      </c>
      <c r="L812" s="125" t="str">
        <f t="shared" ref="L812" si="5571">IF(AI812="","",AI812)</f>
        <v/>
      </c>
      <c r="M812" s="125"/>
      <c r="N812" s="125" t="str">
        <f t="shared" ref="N812" si="5572">IF(AK812="","",AK812)</f>
        <v/>
      </c>
      <c r="O812" s="125" t="str">
        <f t="shared" ref="O812" si="5573">IF(AL812="","",AL812)</f>
        <v/>
      </c>
      <c r="P812" s="125" t="str">
        <f t="shared" ref="P812" si="5574">IF(AM812="","",AM812)</f>
        <v/>
      </c>
      <c r="Q812" s="125"/>
      <c r="R812" s="125" t="str">
        <f t="shared" si="5195"/>
        <v/>
      </c>
      <c r="S812" s="125"/>
      <c r="T812" s="211"/>
      <c r="AA812" s="177" t="s">
        <v>644</v>
      </c>
      <c r="AD812" s="125" t="s">
        <v>683</v>
      </c>
      <c r="AE812" s="125" t="s">
        <v>683</v>
      </c>
      <c r="AF812" s="125" t="s">
        <v>683</v>
      </c>
      <c r="AG812" s="125" t="s">
        <v>683</v>
      </c>
      <c r="AH812" s="125" t="s">
        <v>683</v>
      </c>
      <c r="AI812" s="125" t="s">
        <v>683</v>
      </c>
      <c r="AJ812" s="125"/>
      <c r="AK812" s="125" t="s">
        <v>683</v>
      </c>
      <c r="AL812" s="125" t="s">
        <v>683</v>
      </c>
      <c r="AM812" s="125" t="s">
        <v>683</v>
      </c>
      <c r="AN812" s="125"/>
      <c r="AO812" s="192" t="s">
        <v>683</v>
      </c>
    </row>
    <row r="813" spans="1:41" ht="15.75" hidden="1" outlineLevel="2">
      <c r="A813" s="155">
        <v>608000</v>
      </c>
      <c r="B813" s="156">
        <f t="shared" si="5533"/>
        <v>630503070</v>
      </c>
      <c r="C813" s="173">
        <v>503070</v>
      </c>
      <c r="D813" s="140"/>
      <c r="E813" s="55" t="s">
        <v>110</v>
      </c>
      <c r="F813" s="78" t="s">
        <v>613</v>
      </c>
      <c r="G813" s="107" t="s">
        <v>587</v>
      </c>
      <c r="H813" s="50">
        <f>IFERROR(IF(G812,H812/G812*100,0),0)</f>
        <v>0</v>
      </c>
      <c r="I813" s="50">
        <f t="shared" ref="I813" si="5575">IFERROR(IF(H812,I812/H812*100,0),0)</f>
        <v>0</v>
      </c>
      <c r="J813" s="50">
        <f t="shared" ref="J813" si="5576">IFERROR(IF(I812,J812/I812*100,0),0)</f>
        <v>0</v>
      </c>
      <c r="K813" s="50">
        <f t="shared" ref="K813" si="5577">IFERROR(IF(J812,K812/J812*100,0),0)</f>
        <v>0</v>
      </c>
      <c r="L813" s="50">
        <f t="shared" ref="L813" si="5578">IFERROR(IF(K812,L812/K812*100,0),0)</f>
        <v>0</v>
      </c>
      <c r="M813" s="50">
        <f t="shared" ref="M813" si="5579">IFERROR(IF(L812,M812/L812*100,0),0)</f>
        <v>0</v>
      </c>
      <c r="N813" s="107" t="s">
        <v>587</v>
      </c>
      <c r="O813" s="50">
        <f>IFERROR(IF(N812,O812/N812*100,0),0)</f>
        <v>0</v>
      </c>
      <c r="P813" s="50">
        <f t="shared" ref="P813" si="5580">IFERROR(IF(O812,P812/O812*100,0),0)</f>
        <v>0</v>
      </c>
      <c r="Q813" s="50">
        <f t="shared" ref="Q813:S813" si="5581">IFERROR(IF(P812,Q812/P812*100,0),0)</f>
        <v>0</v>
      </c>
      <c r="R813" s="192" t="str">
        <f t="shared" si="5195"/>
        <v/>
      </c>
      <c r="S813" s="50">
        <f t="shared" si="5581"/>
        <v>0</v>
      </c>
      <c r="T813" s="215"/>
      <c r="AA813" s="177" t="s">
        <v>110</v>
      </c>
      <c r="AD813" s="107" t="s">
        <v>683</v>
      </c>
      <c r="AE813" s="50" t="s">
        <v>683</v>
      </c>
      <c r="AF813" s="50" t="s">
        <v>683</v>
      </c>
      <c r="AG813" s="50" t="s">
        <v>683</v>
      </c>
      <c r="AH813" s="50" t="s">
        <v>683</v>
      </c>
      <c r="AI813" s="50" t="s">
        <v>683</v>
      </c>
      <c r="AJ813" s="50"/>
      <c r="AK813" s="107" t="s">
        <v>683</v>
      </c>
      <c r="AL813" s="50" t="s">
        <v>683</v>
      </c>
      <c r="AM813" s="50" t="s">
        <v>683</v>
      </c>
      <c r="AN813" s="50"/>
      <c r="AO813" s="125" t="s">
        <v>683</v>
      </c>
    </row>
    <row r="814" spans="1:41" ht="15" hidden="1" customHeight="1" outlineLevel="2">
      <c r="A814" s="155">
        <v>608010</v>
      </c>
      <c r="B814" s="156">
        <f t="shared" si="5533"/>
        <v>630503080</v>
      </c>
      <c r="C814" s="173">
        <v>503080</v>
      </c>
      <c r="D814" s="140"/>
      <c r="E814" s="109" t="str">
        <f>E492</f>
        <v>Бюджетообразующее предприятие 154</v>
      </c>
      <c r="F814" s="24" t="s">
        <v>105</v>
      </c>
      <c r="G814" s="125" t="str">
        <f t="shared" ref="G814" si="5582">IF(AD814="","",AD814)</f>
        <v/>
      </c>
      <c r="H814" s="125" t="str">
        <f t="shared" ref="H814" si="5583">IF(AE814="","",AE814)</f>
        <v/>
      </c>
      <c r="I814" s="125" t="str">
        <f t="shared" ref="I814" si="5584">IF(AF814="","",AF814)</f>
        <v/>
      </c>
      <c r="J814" s="125" t="str">
        <f t="shared" ref="J814" si="5585">IF(AG814="","",AG814)</f>
        <v/>
      </c>
      <c r="K814" s="125" t="str">
        <f t="shared" ref="K814" si="5586">IF(AH814="","",AH814)</f>
        <v/>
      </c>
      <c r="L814" s="125" t="str">
        <f t="shared" ref="L814" si="5587">IF(AI814="","",AI814)</f>
        <v/>
      </c>
      <c r="M814" s="125"/>
      <c r="N814" s="125" t="str">
        <f t="shared" ref="N814" si="5588">IF(AK814="","",AK814)</f>
        <v/>
      </c>
      <c r="O814" s="125" t="str">
        <f t="shared" ref="O814" si="5589">IF(AL814="","",AL814)</f>
        <v/>
      </c>
      <c r="P814" s="125" t="str">
        <f t="shared" ref="P814" si="5590">IF(AM814="","",AM814)</f>
        <v/>
      </c>
      <c r="Q814" s="125"/>
      <c r="R814" s="125" t="str">
        <f t="shared" si="5195"/>
        <v/>
      </c>
      <c r="S814" s="125"/>
      <c r="T814" s="211"/>
      <c r="AA814" s="177" t="s">
        <v>645</v>
      </c>
      <c r="AD814" s="125" t="s">
        <v>683</v>
      </c>
      <c r="AE814" s="125" t="s">
        <v>683</v>
      </c>
      <c r="AF814" s="125" t="s">
        <v>683</v>
      </c>
      <c r="AG814" s="125" t="s">
        <v>683</v>
      </c>
      <c r="AH814" s="125" t="s">
        <v>683</v>
      </c>
      <c r="AI814" s="125" t="s">
        <v>683</v>
      </c>
      <c r="AJ814" s="125"/>
      <c r="AK814" s="125" t="s">
        <v>683</v>
      </c>
      <c r="AL814" s="125" t="s">
        <v>683</v>
      </c>
      <c r="AM814" s="125" t="s">
        <v>683</v>
      </c>
      <c r="AN814" s="125"/>
      <c r="AO814" s="192" t="s">
        <v>683</v>
      </c>
    </row>
    <row r="815" spans="1:41" ht="15.75" hidden="1" outlineLevel="2">
      <c r="A815" s="155">
        <v>608020</v>
      </c>
      <c r="B815" s="156">
        <f t="shared" si="5533"/>
        <v>630503090</v>
      </c>
      <c r="C815" s="173">
        <v>503090</v>
      </c>
      <c r="D815" s="140"/>
      <c r="E815" s="55" t="s">
        <v>110</v>
      </c>
      <c r="F815" s="78" t="s">
        <v>613</v>
      </c>
      <c r="G815" s="107" t="s">
        <v>587</v>
      </c>
      <c r="H815" s="50">
        <f>IFERROR(IF(G814,H814/G814*100,0),0)</f>
        <v>0</v>
      </c>
      <c r="I815" s="50">
        <f t="shared" ref="I815" si="5591">IFERROR(IF(H814,I814/H814*100,0),0)</f>
        <v>0</v>
      </c>
      <c r="J815" s="50">
        <f t="shared" ref="J815" si="5592">IFERROR(IF(I814,J814/I814*100,0),0)</f>
        <v>0</v>
      </c>
      <c r="K815" s="50">
        <f t="shared" ref="K815" si="5593">IFERROR(IF(J814,K814/J814*100,0),0)</f>
        <v>0</v>
      </c>
      <c r="L815" s="50">
        <f t="shared" ref="L815" si="5594">IFERROR(IF(K814,L814/K814*100,0),0)</f>
        <v>0</v>
      </c>
      <c r="M815" s="50">
        <f t="shared" ref="M815" si="5595">IFERROR(IF(L814,M814/L814*100,0),0)</f>
        <v>0</v>
      </c>
      <c r="N815" s="107" t="s">
        <v>587</v>
      </c>
      <c r="O815" s="50">
        <f>IFERROR(IF(N814,O814/N814*100,0),0)</f>
        <v>0</v>
      </c>
      <c r="P815" s="50">
        <f t="shared" ref="P815" si="5596">IFERROR(IF(O814,P814/O814*100,0),0)</f>
        <v>0</v>
      </c>
      <c r="Q815" s="50">
        <f t="shared" ref="Q815:S815" si="5597">IFERROR(IF(P814,Q814/P814*100,0),0)</f>
        <v>0</v>
      </c>
      <c r="R815" s="192" t="str">
        <f t="shared" si="5195"/>
        <v/>
      </c>
      <c r="S815" s="50">
        <f t="shared" si="5597"/>
        <v>0</v>
      </c>
      <c r="T815" s="215"/>
      <c r="AA815" s="177" t="s">
        <v>110</v>
      </c>
      <c r="AD815" s="107" t="s">
        <v>683</v>
      </c>
      <c r="AE815" s="50" t="s">
        <v>683</v>
      </c>
      <c r="AF815" s="50" t="s">
        <v>683</v>
      </c>
      <c r="AG815" s="50" t="s">
        <v>683</v>
      </c>
      <c r="AH815" s="50" t="s">
        <v>683</v>
      </c>
      <c r="AI815" s="50" t="s">
        <v>683</v>
      </c>
      <c r="AJ815" s="50"/>
      <c r="AK815" s="107" t="s">
        <v>683</v>
      </c>
      <c r="AL815" s="50" t="s">
        <v>683</v>
      </c>
      <c r="AM815" s="50" t="s">
        <v>683</v>
      </c>
      <c r="AN815" s="50"/>
      <c r="AO815" s="125" t="s">
        <v>683</v>
      </c>
    </row>
    <row r="816" spans="1:41" ht="15" hidden="1" customHeight="1" outlineLevel="2">
      <c r="A816" s="155">
        <v>608030</v>
      </c>
      <c r="B816" s="156">
        <f t="shared" si="5533"/>
        <v>630503100</v>
      </c>
      <c r="C816" s="173">
        <v>503100</v>
      </c>
      <c r="D816" s="140"/>
      <c r="E816" s="109" t="str">
        <f>E494</f>
        <v>Бюджетообразующее предприятие 155</v>
      </c>
      <c r="F816" s="24" t="s">
        <v>105</v>
      </c>
      <c r="G816" s="125" t="str">
        <f t="shared" ref="G816" si="5598">IF(AD816="","",AD816)</f>
        <v/>
      </c>
      <c r="H816" s="125" t="str">
        <f t="shared" ref="H816" si="5599">IF(AE816="","",AE816)</f>
        <v/>
      </c>
      <c r="I816" s="125" t="str">
        <f t="shared" ref="I816" si="5600">IF(AF816="","",AF816)</f>
        <v/>
      </c>
      <c r="J816" s="125" t="str">
        <f t="shared" ref="J816" si="5601">IF(AG816="","",AG816)</f>
        <v/>
      </c>
      <c r="K816" s="125" t="str">
        <f t="shared" ref="K816" si="5602">IF(AH816="","",AH816)</f>
        <v/>
      </c>
      <c r="L816" s="125" t="str">
        <f t="shared" ref="L816" si="5603">IF(AI816="","",AI816)</f>
        <v/>
      </c>
      <c r="M816" s="125"/>
      <c r="N816" s="125" t="str">
        <f t="shared" ref="N816" si="5604">IF(AK816="","",AK816)</f>
        <v/>
      </c>
      <c r="O816" s="125" t="str">
        <f t="shared" ref="O816" si="5605">IF(AL816="","",AL816)</f>
        <v/>
      </c>
      <c r="P816" s="125" t="str">
        <f t="shared" ref="P816" si="5606">IF(AM816="","",AM816)</f>
        <v/>
      </c>
      <c r="Q816" s="125"/>
      <c r="R816" s="125" t="str">
        <f t="shared" si="5195"/>
        <v/>
      </c>
      <c r="S816" s="125"/>
      <c r="T816" s="211"/>
      <c r="AA816" s="177" t="s">
        <v>646</v>
      </c>
      <c r="AD816" s="125" t="s">
        <v>683</v>
      </c>
      <c r="AE816" s="125" t="s">
        <v>683</v>
      </c>
      <c r="AF816" s="125" t="s">
        <v>683</v>
      </c>
      <c r="AG816" s="125" t="s">
        <v>683</v>
      </c>
      <c r="AH816" s="125" t="s">
        <v>683</v>
      </c>
      <c r="AI816" s="125" t="s">
        <v>683</v>
      </c>
      <c r="AJ816" s="125"/>
      <c r="AK816" s="125" t="s">
        <v>683</v>
      </c>
      <c r="AL816" s="125" t="s">
        <v>683</v>
      </c>
      <c r="AM816" s="125" t="s">
        <v>683</v>
      </c>
      <c r="AN816" s="125"/>
      <c r="AO816" s="192" t="s">
        <v>683</v>
      </c>
    </row>
    <row r="817" spans="1:41" ht="15.75" hidden="1" outlineLevel="2">
      <c r="A817" s="155">
        <v>608040</v>
      </c>
      <c r="B817" s="156">
        <f t="shared" si="5533"/>
        <v>630503110</v>
      </c>
      <c r="C817" s="173">
        <v>503110</v>
      </c>
      <c r="D817" s="140"/>
      <c r="E817" s="55" t="s">
        <v>110</v>
      </c>
      <c r="F817" s="78" t="s">
        <v>613</v>
      </c>
      <c r="G817" s="107" t="s">
        <v>587</v>
      </c>
      <c r="H817" s="50">
        <f>IFERROR(IF(G816,H816/G816*100,0),0)</f>
        <v>0</v>
      </c>
      <c r="I817" s="50">
        <f t="shared" ref="I817" si="5607">IFERROR(IF(H816,I816/H816*100,0),0)</f>
        <v>0</v>
      </c>
      <c r="J817" s="50">
        <f t="shared" ref="J817" si="5608">IFERROR(IF(I816,J816/I816*100,0),0)</f>
        <v>0</v>
      </c>
      <c r="K817" s="50">
        <f t="shared" ref="K817" si="5609">IFERROR(IF(J816,K816/J816*100,0),0)</f>
        <v>0</v>
      </c>
      <c r="L817" s="50">
        <f t="shared" ref="L817" si="5610">IFERROR(IF(K816,L816/K816*100,0),0)</f>
        <v>0</v>
      </c>
      <c r="M817" s="50">
        <f t="shared" ref="M817" si="5611">IFERROR(IF(L816,M816/L816*100,0),0)</f>
        <v>0</v>
      </c>
      <c r="N817" s="107" t="s">
        <v>587</v>
      </c>
      <c r="O817" s="50">
        <f>IFERROR(IF(N816,O816/N816*100,0),0)</f>
        <v>0</v>
      </c>
      <c r="P817" s="50">
        <f t="shared" ref="P817" si="5612">IFERROR(IF(O816,P816/O816*100,0),0)</f>
        <v>0</v>
      </c>
      <c r="Q817" s="50">
        <f t="shared" ref="Q817:S817" si="5613">IFERROR(IF(P816,Q816/P816*100,0),0)</f>
        <v>0</v>
      </c>
      <c r="R817" s="192" t="str">
        <f t="shared" si="5195"/>
        <v/>
      </c>
      <c r="S817" s="50">
        <f t="shared" si="5613"/>
        <v>0</v>
      </c>
      <c r="T817" s="215"/>
      <c r="AA817" s="177" t="s">
        <v>110</v>
      </c>
      <c r="AD817" s="107" t="s">
        <v>683</v>
      </c>
      <c r="AE817" s="50" t="s">
        <v>683</v>
      </c>
      <c r="AF817" s="50" t="s">
        <v>683</v>
      </c>
      <c r="AG817" s="50" t="s">
        <v>683</v>
      </c>
      <c r="AH817" s="50" t="s">
        <v>683</v>
      </c>
      <c r="AI817" s="50" t="s">
        <v>683</v>
      </c>
      <c r="AJ817" s="50"/>
      <c r="AK817" s="107" t="s">
        <v>683</v>
      </c>
      <c r="AL817" s="50" t="s">
        <v>683</v>
      </c>
      <c r="AM817" s="50" t="s">
        <v>683</v>
      </c>
      <c r="AN817" s="50"/>
      <c r="AO817" s="125" t="s">
        <v>683</v>
      </c>
    </row>
    <row r="818" spans="1:41" ht="15" hidden="1" customHeight="1" outlineLevel="2">
      <c r="A818" s="155">
        <v>608050</v>
      </c>
      <c r="B818" s="156">
        <f t="shared" si="5533"/>
        <v>630503120</v>
      </c>
      <c r="C818" s="173">
        <v>503120</v>
      </c>
      <c r="D818" s="140"/>
      <c r="E818" s="109" t="str">
        <f>E496</f>
        <v>Бюджетообразующее предприятие 156</v>
      </c>
      <c r="F818" s="24" t="s">
        <v>105</v>
      </c>
      <c r="G818" s="125" t="str">
        <f t="shared" ref="G818" si="5614">IF(AD818="","",AD818)</f>
        <v/>
      </c>
      <c r="H818" s="125" t="str">
        <f t="shared" ref="H818" si="5615">IF(AE818="","",AE818)</f>
        <v/>
      </c>
      <c r="I818" s="125" t="str">
        <f t="shared" ref="I818" si="5616">IF(AF818="","",AF818)</f>
        <v/>
      </c>
      <c r="J818" s="125" t="str">
        <f t="shared" ref="J818" si="5617">IF(AG818="","",AG818)</f>
        <v/>
      </c>
      <c r="K818" s="125" t="str">
        <f t="shared" ref="K818" si="5618">IF(AH818="","",AH818)</f>
        <v/>
      </c>
      <c r="L818" s="125" t="str">
        <f t="shared" ref="L818" si="5619">IF(AI818="","",AI818)</f>
        <v/>
      </c>
      <c r="M818" s="125"/>
      <c r="N818" s="125" t="str">
        <f t="shared" ref="N818" si="5620">IF(AK818="","",AK818)</f>
        <v/>
      </c>
      <c r="O818" s="125" t="str">
        <f t="shared" ref="O818" si="5621">IF(AL818="","",AL818)</f>
        <v/>
      </c>
      <c r="P818" s="125" t="str">
        <f t="shared" ref="P818" si="5622">IF(AM818="","",AM818)</f>
        <v/>
      </c>
      <c r="Q818" s="125"/>
      <c r="R818" s="125" t="str">
        <f t="shared" si="5195"/>
        <v/>
      </c>
      <c r="S818" s="125"/>
      <c r="T818" s="211"/>
      <c r="AA818" s="177" t="s">
        <v>647</v>
      </c>
      <c r="AD818" s="125" t="s">
        <v>683</v>
      </c>
      <c r="AE818" s="125" t="s">
        <v>683</v>
      </c>
      <c r="AF818" s="125" t="s">
        <v>683</v>
      </c>
      <c r="AG818" s="125" t="s">
        <v>683</v>
      </c>
      <c r="AH818" s="125" t="s">
        <v>683</v>
      </c>
      <c r="AI818" s="125" t="s">
        <v>683</v>
      </c>
      <c r="AJ818" s="125"/>
      <c r="AK818" s="125" t="s">
        <v>683</v>
      </c>
      <c r="AL818" s="125" t="s">
        <v>683</v>
      </c>
      <c r="AM818" s="125" t="s">
        <v>683</v>
      </c>
      <c r="AN818" s="125"/>
      <c r="AO818" s="192" t="s">
        <v>683</v>
      </c>
    </row>
    <row r="819" spans="1:41" ht="15.75" hidden="1" outlineLevel="2">
      <c r="A819" s="155">
        <v>608060</v>
      </c>
      <c r="B819" s="156">
        <f t="shared" si="5533"/>
        <v>630503130</v>
      </c>
      <c r="C819" s="173">
        <v>503130</v>
      </c>
      <c r="D819" s="140"/>
      <c r="E819" s="55" t="s">
        <v>110</v>
      </c>
      <c r="F819" s="78" t="s">
        <v>613</v>
      </c>
      <c r="G819" s="107" t="s">
        <v>587</v>
      </c>
      <c r="H819" s="50">
        <f>IFERROR(IF(G818,H818/G818*100,0),0)</f>
        <v>0</v>
      </c>
      <c r="I819" s="50">
        <f t="shared" ref="I819" si="5623">IFERROR(IF(H818,I818/H818*100,0),0)</f>
        <v>0</v>
      </c>
      <c r="J819" s="50">
        <f t="shared" ref="J819" si="5624">IFERROR(IF(I818,J818/I818*100,0),0)</f>
        <v>0</v>
      </c>
      <c r="K819" s="50">
        <f t="shared" ref="K819" si="5625">IFERROR(IF(J818,K818/J818*100,0),0)</f>
        <v>0</v>
      </c>
      <c r="L819" s="50">
        <f t="shared" ref="L819" si="5626">IFERROR(IF(K818,L818/K818*100,0),0)</f>
        <v>0</v>
      </c>
      <c r="M819" s="50">
        <f t="shared" ref="M819" si="5627">IFERROR(IF(L818,M818/L818*100,0),0)</f>
        <v>0</v>
      </c>
      <c r="N819" s="107" t="s">
        <v>587</v>
      </c>
      <c r="O819" s="50">
        <f>IFERROR(IF(N818,O818/N818*100,0),0)</f>
        <v>0</v>
      </c>
      <c r="P819" s="50">
        <f t="shared" ref="P819" si="5628">IFERROR(IF(O818,P818/O818*100,0),0)</f>
        <v>0</v>
      </c>
      <c r="Q819" s="50">
        <f t="shared" ref="Q819:S819" si="5629">IFERROR(IF(P818,Q818/P818*100,0),0)</f>
        <v>0</v>
      </c>
      <c r="R819" s="192" t="str">
        <f t="shared" si="5195"/>
        <v/>
      </c>
      <c r="S819" s="50">
        <f t="shared" si="5629"/>
        <v>0</v>
      </c>
      <c r="T819" s="215"/>
      <c r="AA819" s="177" t="s">
        <v>110</v>
      </c>
      <c r="AD819" s="107" t="s">
        <v>683</v>
      </c>
      <c r="AE819" s="50" t="s">
        <v>683</v>
      </c>
      <c r="AF819" s="50" t="s">
        <v>683</v>
      </c>
      <c r="AG819" s="50" t="s">
        <v>683</v>
      </c>
      <c r="AH819" s="50" t="s">
        <v>683</v>
      </c>
      <c r="AI819" s="50" t="s">
        <v>683</v>
      </c>
      <c r="AJ819" s="50"/>
      <c r="AK819" s="107" t="s">
        <v>683</v>
      </c>
      <c r="AL819" s="50" t="s">
        <v>683</v>
      </c>
      <c r="AM819" s="50" t="s">
        <v>683</v>
      </c>
      <c r="AN819" s="50"/>
      <c r="AO819" s="125" t="s">
        <v>683</v>
      </c>
    </row>
    <row r="820" spans="1:41" ht="15" hidden="1" customHeight="1" outlineLevel="2">
      <c r="A820" s="155">
        <v>608070</v>
      </c>
      <c r="B820" s="156">
        <f t="shared" si="5533"/>
        <v>630503140</v>
      </c>
      <c r="C820" s="173">
        <v>503140</v>
      </c>
      <c r="D820" s="140"/>
      <c r="E820" s="109" t="str">
        <f>E498</f>
        <v>Бюджетообразующее предприятие 157</v>
      </c>
      <c r="F820" s="24" t="s">
        <v>105</v>
      </c>
      <c r="G820" s="125" t="str">
        <f t="shared" ref="G820" si="5630">IF(AD820="","",AD820)</f>
        <v/>
      </c>
      <c r="H820" s="125" t="str">
        <f t="shared" ref="H820" si="5631">IF(AE820="","",AE820)</f>
        <v/>
      </c>
      <c r="I820" s="125" t="str">
        <f t="shared" ref="I820" si="5632">IF(AF820="","",AF820)</f>
        <v/>
      </c>
      <c r="J820" s="125" t="str">
        <f t="shared" ref="J820" si="5633">IF(AG820="","",AG820)</f>
        <v/>
      </c>
      <c r="K820" s="125" t="str">
        <f t="shared" ref="K820" si="5634">IF(AH820="","",AH820)</f>
        <v/>
      </c>
      <c r="L820" s="125" t="str">
        <f t="shared" ref="L820" si="5635">IF(AI820="","",AI820)</f>
        <v/>
      </c>
      <c r="M820" s="125"/>
      <c r="N820" s="125" t="str">
        <f t="shared" ref="N820" si="5636">IF(AK820="","",AK820)</f>
        <v/>
      </c>
      <c r="O820" s="125" t="str">
        <f t="shared" ref="O820" si="5637">IF(AL820="","",AL820)</f>
        <v/>
      </c>
      <c r="P820" s="125" t="str">
        <f t="shared" ref="P820" si="5638">IF(AM820="","",AM820)</f>
        <v/>
      </c>
      <c r="Q820" s="125"/>
      <c r="R820" s="125" t="str">
        <f t="shared" si="5195"/>
        <v/>
      </c>
      <c r="S820" s="125"/>
      <c r="T820" s="211"/>
      <c r="AA820" s="177" t="s">
        <v>648</v>
      </c>
      <c r="AD820" s="125" t="s">
        <v>683</v>
      </c>
      <c r="AE820" s="125" t="s">
        <v>683</v>
      </c>
      <c r="AF820" s="125" t="s">
        <v>683</v>
      </c>
      <c r="AG820" s="125" t="s">
        <v>683</v>
      </c>
      <c r="AH820" s="125" t="s">
        <v>683</v>
      </c>
      <c r="AI820" s="125" t="s">
        <v>683</v>
      </c>
      <c r="AJ820" s="125"/>
      <c r="AK820" s="125" t="s">
        <v>683</v>
      </c>
      <c r="AL820" s="125" t="s">
        <v>683</v>
      </c>
      <c r="AM820" s="125" t="s">
        <v>683</v>
      </c>
      <c r="AN820" s="125"/>
      <c r="AO820" s="192" t="s">
        <v>683</v>
      </c>
    </row>
    <row r="821" spans="1:41" ht="15.75" hidden="1" outlineLevel="2">
      <c r="A821" s="155">
        <v>608080</v>
      </c>
      <c r="B821" s="156">
        <f t="shared" si="5533"/>
        <v>630503150</v>
      </c>
      <c r="C821" s="173">
        <v>503150</v>
      </c>
      <c r="D821" s="140"/>
      <c r="E821" s="55" t="s">
        <v>110</v>
      </c>
      <c r="F821" s="78" t="s">
        <v>613</v>
      </c>
      <c r="G821" s="107" t="s">
        <v>587</v>
      </c>
      <c r="H821" s="50">
        <f>IFERROR(IF(G820,H820/G820*100,0),0)</f>
        <v>0</v>
      </c>
      <c r="I821" s="50">
        <f t="shared" ref="I821" si="5639">IFERROR(IF(H820,I820/H820*100,0),0)</f>
        <v>0</v>
      </c>
      <c r="J821" s="50">
        <f t="shared" ref="J821" si="5640">IFERROR(IF(I820,J820/I820*100,0),0)</f>
        <v>0</v>
      </c>
      <c r="K821" s="50">
        <f t="shared" ref="K821" si="5641">IFERROR(IF(J820,K820/J820*100,0),0)</f>
        <v>0</v>
      </c>
      <c r="L821" s="50">
        <f t="shared" ref="L821" si="5642">IFERROR(IF(K820,L820/K820*100,0),0)</f>
        <v>0</v>
      </c>
      <c r="M821" s="50">
        <f t="shared" ref="M821" si="5643">IFERROR(IF(L820,M820/L820*100,0),0)</f>
        <v>0</v>
      </c>
      <c r="N821" s="107" t="s">
        <v>587</v>
      </c>
      <c r="O821" s="50">
        <f>IFERROR(IF(N820,O820/N820*100,0),0)</f>
        <v>0</v>
      </c>
      <c r="P821" s="50">
        <f t="shared" ref="P821" si="5644">IFERROR(IF(O820,P820/O820*100,0),0)</f>
        <v>0</v>
      </c>
      <c r="Q821" s="50">
        <f t="shared" ref="Q821:S821" si="5645">IFERROR(IF(P820,Q820/P820*100,0),0)</f>
        <v>0</v>
      </c>
      <c r="R821" s="192" t="str">
        <f t="shared" si="5195"/>
        <v/>
      </c>
      <c r="S821" s="50">
        <f t="shared" si="5645"/>
        <v>0</v>
      </c>
      <c r="T821" s="215"/>
      <c r="AA821" s="177" t="s">
        <v>110</v>
      </c>
      <c r="AD821" s="107" t="s">
        <v>683</v>
      </c>
      <c r="AE821" s="50" t="s">
        <v>683</v>
      </c>
      <c r="AF821" s="50" t="s">
        <v>683</v>
      </c>
      <c r="AG821" s="50" t="s">
        <v>683</v>
      </c>
      <c r="AH821" s="50" t="s">
        <v>683</v>
      </c>
      <c r="AI821" s="50" t="s">
        <v>683</v>
      </c>
      <c r="AJ821" s="50"/>
      <c r="AK821" s="107" t="s">
        <v>683</v>
      </c>
      <c r="AL821" s="50" t="s">
        <v>683</v>
      </c>
      <c r="AM821" s="50" t="s">
        <v>683</v>
      </c>
      <c r="AN821" s="50"/>
      <c r="AO821" s="125" t="s">
        <v>683</v>
      </c>
    </row>
    <row r="822" spans="1:41" ht="15" hidden="1" customHeight="1" outlineLevel="2">
      <c r="A822" s="155">
        <v>608090</v>
      </c>
      <c r="B822" s="156">
        <f t="shared" si="5533"/>
        <v>630503160</v>
      </c>
      <c r="C822" s="173">
        <v>503160</v>
      </c>
      <c r="D822" s="140"/>
      <c r="E822" s="109" t="str">
        <f>E500</f>
        <v>Бюджетообразующее предприятие 158</v>
      </c>
      <c r="F822" s="24" t="s">
        <v>105</v>
      </c>
      <c r="G822" s="125" t="str">
        <f t="shared" ref="G822" si="5646">IF(AD822="","",AD822)</f>
        <v/>
      </c>
      <c r="H822" s="125" t="str">
        <f t="shared" ref="H822" si="5647">IF(AE822="","",AE822)</f>
        <v/>
      </c>
      <c r="I822" s="125" t="str">
        <f t="shared" ref="I822" si="5648">IF(AF822="","",AF822)</f>
        <v/>
      </c>
      <c r="J822" s="125" t="str">
        <f t="shared" ref="J822" si="5649">IF(AG822="","",AG822)</f>
        <v/>
      </c>
      <c r="K822" s="125" t="str">
        <f t="shared" ref="K822" si="5650">IF(AH822="","",AH822)</f>
        <v/>
      </c>
      <c r="L822" s="125" t="str">
        <f t="shared" ref="L822" si="5651">IF(AI822="","",AI822)</f>
        <v/>
      </c>
      <c r="M822" s="125"/>
      <c r="N822" s="125" t="str">
        <f t="shared" ref="N822" si="5652">IF(AK822="","",AK822)</f>
        <v/>
      </c>
      <c r="O822" s="125" t="str">
        <f t="shared" ref="O822" si="5653">IF(AL822="","",AL822)</f>
        <v/>
      </c>
      <c r="P822" s="125" t="str">
        <f t="shared" ref="P822" si="5654">IF(AM822="","",AM822)</f>
        <v/>
      </c>
      <c r="Q822" s="125"/>
      <c r="R822" s="125" t="str">
        <f t="shared" si="5195"/>
        <v/>
      </c>
      <c r="S822" s="125"/>
      <c r="T822" s="211"/>
      <c r="AA822" s="177" t="s">
        <v>649</v>
      </c>
      <c r="AD822" s="125" t="s">
        <v>683</v>
      </c>
      <c r="AE822" s="125" t="s">
        <v>683</v>
      </c>
      <c r="AF822" s="125" t="s">
        <v>683</v>
      </c>
      <c r="AG822" s="125" t="s">
        <v>683</v>
      </c>
      <c r="AH822" s="125" t="s">
        <v>683</v>
      </c>
      <c r="AI822" s="125" t="s">
        <v>683</v>
      </c>
      <c r="AJ822" s="125"/>
      <c r="AK822" s="125" t="s">
        <v>683</v>
      </c>
      <c r="AL822" s="125" t="s">
        <v>683</v>
      </c>
      <c r="AM822" s="125" t="s">
        <v>683</v>
      </c>
      <c r="AN822" s="125"/>
      <c r="AO822" s="192" t="s">
        <v>683</v>
      </c>
    </row>
    <row r="823" spans="1:41" ht="15.75" hidden="1" outlineLevel="2">
      <c r="A823" s="155">
        <v>608100</v>
      </c>
      <c r="B823" s="156">
        <f t="shared" si="5533"/>
        <v>630503170</v>
      </c>
      <c r="C823" s="173">
        <v>503170</v>
      </c>
      <c r="D823" s="140"/>
      <c r="E823" s="55" t="s">
        <v>110</v>
      </c>
      <c r="F823" s="78" t="s">
        <v>613</v>
      </c>
      <c r="G823" s="107" t="s">
        <v>587</v>
      </c>
      <c r="H823" s="50">
        <f>IFERROR(IF(G822,H822/G822*100,0),0)</f>
        <v>0</v>
      </c>
      <c r="I823" s="50">
        <f t="shared" ref="I823" si="5655">IFERROR(IF(H822,I822/H822*100,0),0)</f>
        <v>0</v>
      </c>
      <c r="J823" s="50">
        <f t="shared" ref="J823" si="5656">IFERROR(IF(I822,J822/I822*100,0),0)</f>
        <v>0</v>
      </c>
      <c r="K823" s="50">
        <f t="shared" ref="K823" si="5657">IFERROR(IF(J822,K822/J822*100,0),0)</f>
        <v>0</v>
      </c>
      <c r="L823" s="50">
        <f t="shared" ref="L823" si="5658">IFERROR(IF(K822,L822/K822*100,0),0)</f>
        <v>0</v>
      </c>
      <c r="M823" s="50">
        <f t="shared" ref="M823" si="5659">IFERROR(IF(L822,M822/L822*100,0),0)</f>
        <v>0</v>
      </c>
      <c r="N823" s="107" t="s">
        <v>587</v>
      </c>
      <c r="O823" s="50">
        <f>IFERROR(IF(N822,O822/N822*100,0),0)</f>
        <v>0</v>
      </c>
      <c r="P823" s="50">
        <f t="shared" ref="P823" si="5660">IFERROR(IF(O822,P822/O822*100,0),0)</f>
        <v>0</v>
      </c>
      <c r="Q823" s="50">
        <f t="shared" ref="Q823:S823" si="5661">IFERROR(IF(P822,Q822/P822*100,0),0)</f>
        <v>0</v>
      </c>
      <c r="R823" s="192" t="str">
        <f t="shared" si="5195"/>
        <v/>
      </c>
      <c r="S823" s="50">
        <f t="shared" si="5661"/>
        <v>0</v>
      </c>
      <c r="T823" s="215"/>
      <c r="AA823" s="177" t="s">
        <v>110</v>
      </c>
      <c r="AD823" s="107" t="s">
        <v>683</v>
      </c>
      <c r="AE823" s="50" t="s">
        <v>683</v>
      </c>
      <c r="AF823" s="50" t="s">
        <v>683</v>
      </c>
      <c r="AG823" s="50" t="s">
        <v>683</v>
      </c>
      <c r="AH823" s="50" t="s">
        <v>683</v>
      </c>
      <c r="AI823" s="50" t="s">
        <v>683</v>
      </c>
      <c r="AJ823" s="50"/>
      <c r="AK823" s="107" t="s">
        <v>683</v>
      </c>
      <c r="AL823" s="50" t="s">
        <v>683</v>
      </c>
      <c r="AM823" s="50" t="s">
        <v>683</v>
      </c>
      <c r="AN823" s="50"/>
      <c r="AO823" s="125" t="s">
        <v>683</v>
      </c>
    </row>
    <row r="824" spans="1:41" ht="15" hidden="1" customHeight="1" outlineLevel="2">
      <c r="A824" s="155">
        <v>608110</v>
      </c>
      <c r="B824" s="156">
        <f t="shared" si="5533"/>
        <v>630503180</v>
      </c>
      <c r="C824" s="173">
        <v>503180</v>
      </c>
      <c r="D824" s="140"/>
      <c r="E824" s="109" t="str">
        <f>E502</f>
        <v>Бюджетообразующее предприятие 159</v>
      </c>
      <c r="F824" s="24" t="s">
        <v>105</v>
      </c>
      <c r="G824" s="125" t="str">
        <f t="shared" ref="G824" si="5662">IF(AD824="","",AD824)</f>
        <v/>
      </c>
      <c r="H824" s="125" t="str">
        <f t="shared" ref="H824" si="5663">IF(AE824="","",AE824)</f>
        <v/>
      </c>
      <c r="I824" s="125" t="str">
        <f t="shared" ref="I824" si="5664">IF(AF824="","",AF824)</f>
        <v/>
      </c>
      <c r="J824" s="125" t="str">
        <f t="shared" ref="J824" si="5665">IF(AG824="","",AG824)</f>
        <v/>
      </c>
      <c r="K824" s="125" t="str">
        <f t="shared" ref="K824" si="5666">IF(AH824="","",AH824)</f>
        <v/>
      </c>
      <c r="L824" s="125" t="str">
        <f t="shared" ref="L824" si="5667">IF(AI824="","",AI824)</f>
        <v/>
      </c>
      <c r="M824" s="125"/>
      <c r="N824" s="125" t="str">
        <f t="shared" ref="N824" si="5668">IF(AK824="","",AK824)</f>
        <v/>
      </c>
      <c r="O824" s="125" t="str">
        <f t="shared" ref="O824" si="5669">IF(AL824="","",AL824)</f>
        <v/>
      </c>
      <c r="P824" s="125" t="str">
        <f t="shared" ref="P824" si="5670">IF(AM824="","",AM824)</f>
        <v/>
      </c>
      <c r="Q824" s="125"/>
      <c r="R824" s="125" t="str">
        <f t="shared" si="5195"/>
        <v/>
      </c>
      <c r="S824" s="125"/>
      <c r="T824" s="211"/>
      <c r="AA824" s="177" t="s">
        <v>650</v>
      </c>
      <c r="AD824" s="125" t="s">
        <v>683</v>
      </c>
      <c r="AE824" s="125" t="s">
        <v>683</v>
      </c>
      <c r="AF824" s="125" t="s">
        <v>683</v>
      </c>
      <c r="AG824" s="125" t="s">
        <v>683</v>
      </c>
      <c r="AH824" s="125" t="s">
        <v>683</v>
      </c>
      <c r="AI824" s="125" t="s">
        <v>683</v>
      </c>
      <c r="AJ824" s="125"/>
      <c r="AK824" s="125" t="s">
        <v>683</v>
      </c>
      <c r="AL824" s="125" t="s">
        <v>683</v>
      </c>
      <c r="AM824" s="125" t="s">
        <v>683</v>
      </c>
      <c r="AN824" s="125"/>
      <c r="AO824" s="192" t="s">
        <v>683</v>
      </c>
    </row>
    <row r="825" spans="1:41" ht="15.75" hidden="1" outlineLevel="2">
      <c r="A825" s="155">
        <v>608120</v>
      </c>
      <c r="B825" s="156">
        <f t="shared" si="5533"/>
        <v>630503190</v>
      </c>
      <c r="C825" s="173">
        <v>503190</v>
      </c>
      <c r="D825" s="140"/>
      <c r="E825" s="55" t="s">
        <v>110</v>
      </c>
      <c r="F825" s="78" t="s">
        <v>613</v>
      </c>
      <c r="G825" s="107" t="s">
        <v>587</v>
      </c>
      <c r="H825" s="50">
        <f>IFERROR(IF(G824,H824/G824*100,0),0)</f>
        <v>0</v>
      </c>
      <c r="I825" s="50">
        <f t="shared" ref="I825" si="5671">IFERROR(IF(H824,I824/H824*100,0),0)</f>
        <v>0</v>
      </c>
      <c r="J825" s="50">
        <f t="shared" ref="J825" si="5672">IFERROR(IF(I824,J824/I824*100,0),0)</f>
        <v>0</v>
      </c>
      <c r="K825" s="50">
        <f t="shared" ref="K825" si="5673">IFERROR(IF(J824,K824/J824*100,0),0)</f>
        <v>0</v>
      </c>
      <c r="L825" s="50">
        <f t="shared" ref="L825" si="5674">IFERROR(IF(K824,L824/K824*100,0),0)</f>
        <v>0</v>
      </c>
      <c r="M825" s="50">
        <f t="shared" ref="M825" si="5675">IFERROR(IF(L824,M824/L824*100,0),0)</f>
        <v>0</v>
      </c>
      <c r="N825" s="107" t="s">
        <v>587</v>
      </c>
      <c r="O825" s="50">
        <f>IFERROR(IF(N824,O824/N824*100,0),0)</f>
        <v>0</v>
      </c>
      <c r="P825" s="50">
        <f t="shared" ref="P825" si="5676">IFERROR(IF(O824,P824/O824*100,0),0)</f>
        <v>0</v>
      </c>
      <c r="Q825" s="50">
        <f t="shared" ref="Q825:S825" si="5677">IFERROR(IF(P824,Q824/P824*100,0),0)</f>
        <v>0</v>
      </c>
      <c r="R825" s="192" t="str">
        <f t="shared" si="5195"/>
        <v/>
      </c>
      <c r="S825" s="50">
        <f t="shared" si="5677"/>
        <v>0</v>
      </c>
      <c r="T825" s="215"/>
      <c r="AA825" s="177" t="s">
        <v>110</v>
      </c>
      <c r="AD825" s="107" t="s">
        <v>683</v>
      </c>
      <c r="AE825" s="50" t="s">
        <v>683</v>
      </c>
      <c r="AF825" s="50" t="s">
        <v>683</v>
      </c>
      <c r="AG825" s="50" t="s">
        <v>683</v>
      </c>
      <c r="AH825" s="50" t="s">
        <v>683</v>
      </c>
      <c r="AI825" s="50" t="s">
        <v>683</v>
      </c>
      <c r="AJ825" s="50"/>
      <c r="AK825" s="107" t="s">
        <v>683</v>
      </c>
      <c r="AL825" s="50" t="s">
        <v>683</v>
      </c>
      <c r="AM825" s="50" t="s">
        <v>683</v>
      </c>
      <c r="AN825" s="50"/>
      <c r="AO825" s="125" t="s">
        <v>683</v>
      </c>
    </row>
    <row r="826" spans="1:41" ht="15" hidden="1" customHeight="1" outlineLevel="2">
      <c r="A826" s="155">
        <v>608130</v>
      </c>
      <c r="B826" s="156">
        <f t="shared" si="5533"/>
        <v>630503200</v>
      </c>
      <c r="C826" s="173">
        <v>503200</v>
      </c>
      <c r="D826" s="140"/>
      <c r="E826" s="109" t="str">
        <f>E504</f>
        <v>Бюджетообразующее предприятие 160</v>
      </c>
      <c r="F826" s="24" t="s">
        <v>105</v>
      </c>
      <c r="G826" s="125" t="str">
        <f t="shared" ref="G826" si="5678">IF(AD826="","",AD826)</f>
        <v/>
      </c>
      <c r="H826" s="125" t="str">
        <f t="shared" ref="H826" si="5679">IF(AE826="","",AE826)</f>
        <v/>
      </c>
      <c r="I826" s="125" t="str">
        <f t="shared" ref="I826" si="5680">IF(AF826="","",AF826)</f>
        <v/>
      </c>
      <c r="J826" s="125" t="str">
        <f t="shared" ref="J826" si="5681">IF(AG826="","",AG826)</f>
        <v/>
      </c>
      <c r="K826" s="125" t="str">
        <f t="shared" ref="K826" si="5682">IF(AH826="","",AH826)</f>
        <v/>
      </c>
      <c r="L826" s="125" t="str">
        <f t="shared" ref="L826" si="5683">IF(AI826="","",AI826)</f>
        <v/>
      </c>
      <c r="M826" s="125"/>
      <c r="N826" s="125" t="str">
        <f t="shared" ref="N826" si="5684">IF(AK826="","",AK826)</f>
        <v/>
      </c>
      <c r="O826" s="125" t="str">
        <f t="shared" ref="O826" si="5685">IF(AL826="","",AL826)</f>
        <v/>
      </c>
      <c r="P826" s="125" t="str">
        <f t="shared" ref="P826" si="5686">IF(AM826="","",AM826)</f>
        <v/>
      </c>
      <c r="Q826" s="125"/>
      <c r="R826" s="125" t="str">
        <f t="shared" si="5195"/>
        <v/>
      </c>
      <c r="S826" s="125"/>
      <c r="T826" s="211"/>
      <c r="AA826" s="177" t="s">
        <v>651</v>
      </c>
      <c r="AD826" s="125" t="s">
        <v>683</v>
      </c>
      <c r="AE826" s="125" t="s">
        <v>683</v>
      </c>
      <c r="AF826" s="125" t="s">
        <v>683</v>
      </c>
      <c r="AG826" s="125" t="s">
        <v>683</v>
      </c>
      <c r="AH826" s="125" t="s">
        <v>683</v>
      </c>
      <c r="AI826" s="125" t="s">
        <v>683</v>
      </c>
      <c r="AJ826" s="125"/>
      <c r="AK826" s="125" t="s">
        <v>683</v>
      </c>
      <c r="AL826" s="125" t="s">
        <v>683</v>
      </c>
      <c r="AM826" s="125" t="s">
        <v>683</v>
      </c>
      <c r="AN826" s="125"/>
      <c r="AO826" s="192" t="s">
        <v>683</v>
      </c>
    </row>
    <row r="827" spans="1:41" ht="15.75" hidden="1" outlineLevel="2">
      <c r="A827" s="155">
        <v>608140</v>
      </c>
      <c r="B827" s="156">
        <f t="shared" si="5533"/>
        <v>630503210</v>
      </c>
      <c r="C827" s="173">
        <v>503210</v>
      </c>
      <c r="D827" s="140"/>
      <c r="E827" s="55" t="s">
        <v>110</v>
      </c>
      <c r="F827" s="78" t="s">
        <v>613</v>
      </c>
      <c r="G827" s="107" t="s">
        <v>587</v>
      </c>
      <c r="H827" s="50">
        <f>IFERROR(IF(G826,H826/G826*100,0),0)</f>
        <v>0</v>
      </c>
      <c r="I827" s="50">
        <f t="shared" ref="I827" si="5687">IFERROR(IF(H826,I826/H826*100,0),0)</f>
        <v>0</v>
      </c>
      <c r="J827" s="50">
        <f t="shared" ref="J827" si="5688">IFERROR(IF(I826,J826/I826*100,0),0)</f>
        <v>0</v>
      </c>
      <c r="K827" s="50">
        <f t="shared" ref="K827" si="5689">IFERROR(IF(J826,K826/J826*100,0),0)</f>
        <v>0</v>
      </c>
      <c r="L827" s="50">
        <f t="shared" ref="L827" si="5690">IFERROR(IF(K826,L826/K826*100,0),0)</f>
        <v>0</v>
      </c>
      <c r="M827" s="50">
        <f t="shared" ref="M827" si="5691">IFERROR(IF(L826,M826/L826*100,0),0)</f>
        <v>0</v>
      </c>
      <c r="N827" s="107" t="s">
        <v>587</v>
      </c>
      <c r="O827" s="50">
        <f>IFERROR(IF(N826,O826/N826*100,0),0)</f>
        <v>0</v>
      </c>
      <c r="P827" s="50">
        <f t="shared" ref="P827" si="5692">IFERROR(IF(O826,P826/O826*100,0),0)</f>
        <v>0</v>
      </c>
      <c r="Q827" s="50">
        <f t="shared" ref="Q827:S827" si="5693">IFERROR(IF(P826,Q826/P826*100,0),0)</f>
        <v>0</v>
      </c>
      <c r="R827" s="192" t="str">
        <f t="shared" si="5195"/>
        <v/>
      </c>
      <c r="S827" s="50">
        <f t="shared" si="5693"/>
        <v>0</v>
      </c>
      <c r="T827" s="215"/>
      <c r="AA827" s="177" t="s">
        <v>110</v>
      </c>
      <c r="AD827" s="107" t="s">
        <v>683</v>
      </c>
      <c r="AE827" s="50" t="s">
        <v>683</v>
      </c>
      <c r="AF827" s="50" t="s">
        <v>683</v>
      </c>
      <c r="AG827" s="50" t="s">
        <v>683</v>
      </c>
      <c r="AH827" s="50" t="s">
        <v>683</v>
      </c>
      <c r="AI827" s="50" t="s">
        <v>683</v>
      </c>
      <c r="AJ827" s="50"/>
      <c r="AK827" s="107" t="s">
        <v>683</v>
      </c>
      <c r="AL827" s="50" t="s">
        <v>683</v>
      </c>
      <c r="AM827" s="50" t="s">
        <v>683</v>
      </c>
      <c r="AN827" s="50"/>
      <c r="AO827" s="125" t="s">
        <v>683</v>
      </c>
    </row>
    <row r="828" spans="1:41" ht="19.5" outlineLevel="1" collapsed="1">
      <c r="A828" s="155">
        <v>608150</v>
      </c>
      <c r="B828" s="11">
        <f t="shared" si="653"/>
        <v>630600000</v>
      </c>
      <c r="C828" s="173">
        <v>600000</v>
      </c>
      <c r="D828" s="140"/>
      <c r="E828" s="105" t="s">
        <v>112</v>
      </c>
      <c r="F828" s="24" t="s">
        <v>106</v>
      </c>
      <c r="G828" s="126">
        <f>SUM(G830,G832,G834,G836,G838,G840,G842,G844,G846,G848,G850,G852,G854,G856,G858,G860,G862,G864,G866,G868,G870,G872,G874,G876,G878,G880,G882,G884,G886,G888,G890,G892,G894,G896,G898,G900,G902,G904,G906,G908,G910,G912,G914,G916,G918,G920,G922,G924,G926,G928,G930,G932,G934,G936,G938,G940,G942,G944,G946,G948,G950,G952,G954,G956,G958,G960,G962,G964,G966,G968,G970,G972,G974,G976,G978,G980,G982,G984,G986,G988,G990,G992,G994,G996,G998,G1000,G1002,G1004,G1006,G1008,G1010,G1012,G1014,G1016,G1018,G1020,G1022,G1024,G1026,G1028,G1030,G1032,G1034,G1036,G1038,G1040,G1042,G1044,G1046,G1048,G1050,G1052,G1054,G1056,G1058,G1060,G1062,G1064,G1066,G1068,G1070,G1072,G1074,G1076,G1078,G1080,G1082,G1084,G1086,G1088,G1090,G1092,G1094,G1096,G1098,G1100,G1102,G1104,G1106,G1108,G1110,G1112,G1114,G1116,G1118,G1120,G1122,G1124,G1126,G1128,G1130,G1132,G1134,G1136,G1138,G1140,G1142,G1144,G1146,G1148)</f>
        <v>0</v>
      </c>
      <c r="H828" s="126">
        <f t="shared" ref="H828:Q828" si="5694">SUM(H830,H832,H834,H836,H838,H840,H842,H844,H846,H848,H850,H852,H854,H856,H858,H860,H862,H864,H866,H868,H870,H872,H874,H876,H878,H880,H882,H884,H886,H888,H890,H892,H894,H896,H898,H900,H902,H904,H906,H908,H910,H912,H914,H916,H918,H920,H922,H924,H926,H928,H930,H932,H934,H936,H938,H940,H942,H944,H946,H948,H950,H952,H954,H956,H958,H960,H962,H964,H966,H968,H970,H972,H974,H976,H978,H980,H982,H984,H986,H988,H990,H992,H994,H996,H998,H1000,H1002,H1004,H1006,H1008,H1010,H1012,H1014,H1016,H1018,H1020,H1022,H1024,H1026,H1028,H1030,H1032,H1034,H1036,H1038,H1040,H1042,H1044,H1046,H1048,H1050,H1052,H1054,H1056,H1058,H1060,H1062,H1064,H1066,H1068,H1070,H1072,H1074,H1076,H1078,H1080,H1082,H1084,H1086,H1088,H1090,H1092,H1094,H1096,H1098,H1100,H1102,H1104,H1106,H1108,H1110,H1112,H1114,H1116,H1118,H1120,H1122,H1124,H1126,H1128,H1130,H1132,H1134,H1136,H1138,H1140,H1142,H1144,H1146,H1148)</f>
        <v>0</v>
      </c>
      <c r="I828" s="126">
        <f t="shared" si="5694"/>
        <v>0</v>
      </c>
      <c r="J828" s="126">
        <f t="shared" si="5694"/>
        <v>0</v>
      </c>
      <c r="K828" s="126">
        <f t="shared" si="5694"/>
        <v>0</v>
      </c>
      <c r="L828" s="126">
        <f t="shared" si="5694"/>
        <v>0</v>
      </c>
      <c r="M828" s="126">
        <f t="shared" si="5694"/>
        <v>0</v>
      </c>
      <c r="N828" s="126">
        <f t="shared" si="5694"/>
        <v>0</v>
      </c>
      <c r="O828" s="126">
        <f t="shared" si="5694"/>
        <v>0</v>
      </c>
      <c r="P828" s="126">
        <f t="shared" si="5694"/>
        <v>0</v>
      </c>
      <c r="Q828" s="126">
        <f t="shared" si="5694"/>
        <v>0</v>
      </c>
      <c r="R828" s="126">
        <f>SUM(R830,R832,R834,R836,R838,R840,R842,R844,R846,R848,R850,R852,R854,R856,R858,R860,R862,R864,R866,R868,R870,R872,R874,R876,R878,R880,R882,R884,R886,R888,R890,R892,R894,R896,R898,R900,R902,R904,R906,R908,R910,R912,R914,R916,R918,R920,R922,R924,R926,R928,R930,R932,R934,R936,R938,R940,R942,R944,R946,R948,R950,R952,R954,R956,R958,R960,R962,R964,R966,R968,R970,R972,R974,R976,R978,R980,R982,R984,R986,R988,R990,R992,R994,R996,R998,R1000,R1002,R1004,R1006,R1008,R1010,R1012,R1014,R1016,R1018,R1020,R1022,R1024,R1026,R1028,R1030,R1032,R1034,R1036,R1038,R1040,R1042,R1044,R1046,R1048,R1050,R1052,R1054,R1056,R1058,R1060,R1062,R1064,R1066,R1068,R1070,R1072,R1074,R1076,R1078,R1080,R1082,R1084,R1086,R1088,R1090,R1092,R1094,R1096,R1098,R1100,R1102,R1104,R1106,R1108,R1110,R1112,R1114,R1116,R1118,R1120,R1122,R1124,R1126,R1128,R1130,R1132,R1134,R1136,R1138,R1140,R1142,R1144,R1146,R1148)</f>
        <v>0</v>
      </c>
      <c r="S828" s="126">
        <f>SUM(S830,S832,S834,S836,S838,S840,S842,S844,S846,S848,S850,S852,S854,S856,S858,S860,S862,S864,S866,S868,S870,S872,S874,S876,S878,S880,S882,S884,S886,S888,S890,S892,S894,S896,S898,S900,S902,S904,S906,S908,S910,S912,S914,S916,S918,S920,S922,S924,S926,S928,S930,S932,S934,S936,S938,S940,S942,S944,S946,S948,S950,S952,S954,S956,S958,S960,S962,S964,S966,S968,S970,S972,S974,S976,S978,S980,S982,S984,S986,S988,S990,S992,S994,S996,S998,S1000,S1002,S1004,S1006,S1008,S1010,S1012,S1014,S1016,S1018,S1020,S1022,S1024,S1026,S1028,S1030,S1032,S1034,S1036,S1038,S1040,S1042,S1044,S1046,S1048,S1050,S1052,S1054,S1056,S1058,S1060,S1062,S1064,S1066,S1068,S1070,S1072,S1074,S1076,S1078,S1080,S1082,S1084,S1086,S1088,S1090,S1092,S1094,S1096,S1098,S1100,S1102,S1104,S1106,S1108,S1110,S1112,S1114,S1116,S1118,S1120,S1122,S1124,S1126,S1128,S1130,S1132,S1134,S1136,S1138,S1140,S1142,S1144,S1146,S1148)</f>
        <v>0</v>
      </c>
      <c r="T828" s="213"/>
      <c r="AA828" s="177" t="s">
        <v>112</v>
      </c>
      <c r="AB828" s="176"/>
      <c r="AC828" s="176"/>
      <c r="AD828" s="126">
        <v>1190422.3446</v>
      </c>
      <c r="AE828" s="126">
        <v>1431511.4796000002</v>
      </c>
      <c r="AF828" s="126">
        <v>1490373.2282399999</v>
      </c>
      <c r="AG828" s="126">
        <v>1608670.5366</v>
      </c>
      <c r="AH828" s="126">
        <v>1736945.1475200001</v>
      </c>
      <c r="AI828" s="126">
        <v>1837898.9944799999</v>
      </c>
      <c r="AJ828" s="126"/>
      <c r="AK828" s="126">
        <v>281665.10073000006</v>
      </c>
      <c r="AL828" s="126">
        <v>297307.60280999995</v>
      </c>
      <c r="AM828" s="126">
        <v>303368.21759999997</v>
      </c>
      <c r="AN828" s="126"/>
      <c r="AO828" s="126" t="s">
        <v>683</v>
      </c>
    </row>
    <row r="829" spans="1:41" ht="15.75" outlineLevel="1">
      <c r="A829" s="155">
        <v>608160</v>
      </c>
      <c r="B829" s="11">
        <f t="shared" si="653"/>
        <v>630600010</v>
      </c>
      <c r="C829" s="173">
        <v>600010</v>
      </c>
      <c r="D829" s="140"/>
      <c r="E829" s="55" t="s">
        <v>110</v>
      </c>
      <c r="F829" s="78" t="s">
        <v>613</v>
      </c>
      <c r="G829" s="107" t="s">
        <v>587</v>
      </c>
      <c r="H829" s="50">
        <f>IFERROR(IF(G828,H828/G828*100,0),0)</f>
        <v>0</v>
      </c>
      <c r="I829" s="50">
        <f t="shared" ref="I829" si="5695">IFERROR(IF(H828,I828/H828*100,0),0)</f>
        <v>0</v>
      </c>
      <c r="J829" s="50">
        <f t="shared" ref="J829" si="5696">IFERROR(IF(I828,J828/I828*100,0),0)</f>
        <v>0</v>
      </c>
      <c r="K829" s="50">
        <f t="shared" ref="K829" si="5697">IFERROR(IF(J828,K828/J828*100,0),0)</f>
        <v>0</v>
      </c>
      <c r="L829" s="50">
        <f t="shared" ref="L829" si="5698">IFERROR(IF(K828,L828/K828*100,0),0)</f>
        <v>0</v>
      </c>
      <c r="M829" s="50">
        <f t="shared" ref="M829" si="5699">IFERROR(IF(L828,M828/L828*100,0),0)</f>
        <v>0</v>
      </c>
      <c r="N829" s="107" t="s">
        <v>587</v>
      </c>
      <c r="O829" s="50">
        <f>IFERROR(IF(N828,O828/N828*100,0),0)</f>
        <v>0</v>
      </c>
      <c r="P829" s="50">
        <f t="shared" ref="P829" si="5700">IFERROR(IF(O828,P828/O828*100,0),0)</f>
        <v>0</v>
      </c>
      <c r="Q829" s="50">
        <f t="shared" ref="Q829" si="5701">IFERROR(IF(P828,Q828/P828*100,0),0)</f>
        <v>0</v>
      </c>
      <c r="R829" s="50">
        <f>IFERROR(IF(Q828,R828/Q828*100,0),0)</f>
        <v>0</v>
      </c>
      <c r="S829" s="50">
        <f>IFERROR(IF(R828,S828/R828*100,0),0)</f>
        <v>0</v>
      </c>
      <c r="T829" s="215"/>
      <c r="AA829" s="177" t="s">
        <v>110</v>
      </c>
      <c r="AB829" s="176"/>
      <c r="AC829" s="176"/>
      <c r="AD829" s="107">
        <v>106.39626197229808</v>
      </c>
      <c r="AE829" s="50">
        <v>120.2524033670596</v>
      </c>
      <c r="AF829" s="50">
        <v>104.11186004994155</v>
      </c>
      <c r="AG829" s="50">
        <v>107.93742843191694</v>
      </c>
      <c r="AH829" s="50">
        <v>107.97395165769086</v>
      </c>
      <c r="AI829" s="50">
        <v>105.81214939942929</v>
      </c>
      <c r="AJ829" s="50"/>
      <c r="AK829" s="107">
        <v>106.53685186036751</v>
      </c>
      <c r="AL829" s="50">
        <v>105.55358190967172</v>
      </c>
      <c r="AM829" s="50">
        <v>102.03849976681329</v>
      </c>
      <c r="AN829" s="50"/>
      <c r="AO829" s="50" t="s">
        <v>683</v>
      </c>
    </row>
    <row r="830" spans="1:41" ht="15.75" outlineLevel="1">
      <c r="A830" s="155">
        <v>608170</v>
      </c>
      <c r="B830" s="11">
        <f t="shared" si="653"/>
        <v>630600020</v>
      </c>
      <c r="C830" s="173">
        <v>600020</v>
      </c>
      <c r="D830" s="140"/>
      <c r="E830" s="109" t="str">
        <f>E508</f>
        <v>Бюджетообразующее предприятие 1</v>
      </c>
      <c r="F830" s="24" t="s">
        <v>106</v>
      </c>
      <c r="G830" s="127">
        <f t="shared" ref="G830:M830" si="5702">IFERROR(G186*12*G508/1000,0)</f>
        <v>0</v>
      </c>
      <c r="H830" s="127">
        <f t="shared" si="5702"/>
        <v>0</v>
      </c>
      <c r="I830" s="127">
        <f t="shared" si="5702"/>
        <v>0</v>
      </c>
      <c r="J830" s="127">
        <f t="shared" si="5702"/>
        <v>0</v>
      </c>
      <c r="K830" s="127">
        <f t="shared" si="5702"/>
        <v>0</v>
      </c>
      <c r="L830" s="127">
        <f t="shared" si="5702"/>
        <v>0</v>
      </c>
      <c r="M830" s="127">
        <f t="shared" si="5702"/>
        <v>0</v>
      </c>
      <c r="N830" s="127">
        <f>IFERROR(N186*3*N508/1000,0)</f>
        <v>0</v>
      </c>
      <c r="O830" s="127">
        <f t="shared" ref="O830:Q830" si="5703">IFERROR(O186*3*O508/1000,0)</f>
        <v>0</v>
      </c>
      <c r="P830" s="127">
        <f t="shared" si="5703"/>
        <v>0</v>
      </c>
      <c r="Q830" s="127">
        <f t="shared" si="5703"/>
        <v>0</v>
      </c>
      <c r="R830" s="127">
        <f>IFERROR(R186*2*R508/1000,0)</f>
        <v>0</v>
      </c>
      <c r="S830" s="127">
        <f>IFERROR(S186*2*S508/1000,0)</f>
        <v>0</v>
      </c>
      <c r="T830" s="216"/>
      <c r="AA830" s="177" t="s">
        <v>676</v>
      </c>
      <c r="AB830" s="176"/>
      <c r="AC830" s="176"/>
      <c r="AD830" s="127">
        <v>670239.40859999997</v>
      </c>
      <c r="AE830" s="127">
        <v>777345.98400000005</v>
      </c>
      <c r="AF830" s="127">
        <v>874893.28824000002</v>
      </c>
      <c r="AG830" s="127">
        <v>956362.43267999997</v>
      </c>
      <c r="AH830" s="127">
        <v>1044080.75736</v>
      </c>
      <c r="AI830" s="127">
        <v>1103952.36096</v>
      </c>
      <c r="AJ830" s="127"/>
      <c r="AK830" s="127">
        <v>158831.53950000001</v>
      </c>
      <c r="AL830" s="127">
        <v>168910.10271000001</v>
      </c>
      <c r="AM830" s="127">
        <v>194336.49600000001</v>
      </c>
      <c r="AN830" s="127"/>
      <c r="AO830" s="127" t="s">
        <v>683</v>
      </c>
    </row>
    <row r="831" spans="1:41" ht="15.75" outlineLevel="1">
      <c r="A831" s="155">
        <v>608180</v>
      </c>
      <c r="B831" s="11">
        <f t="shared" si="653"/>
        <v>630600030</v>
      </c>
      <c r="C831" s="173">
        <v>600030</v>
      </c>
      <c r="D831" s="140"/>
      <c r="E831" s="55" t="s">
        <v>110</v>
      </c>
      <c r="F831" s="78" t="s">
        <v>613</v>
      </c>
      <c r="G831" s="107" t="s">
        <v>587</v>
      </c>
      <c r="H831" s="50">
        <f>IFERROR(IF(G830,H830/G830*100,0),0)</f>
        <v>0</v>
      </c>
      <c r="I831" s="50">
        <f t="shared" ref="I831" si="5704">IFERROR(IF(H830,I830/H830*100,0),0)</f>
        <v>0</v>
      </c>
      <c r="J831" s="50">
        <f t="shared" ref="J831" si="5705">IFERROR(IF(I830,J830/I830*100,0),0)</f>
        <v>0</v>
      </c>
      <c r="K831" s="50">
        <f t="shared" ref="K831" si="5706">IFERROR(IF(J830,K830/J830*100,0),0)</f>
        <v>0</v>
      </c>
      <c r="L831" s="50">
        <f t="shared" ref="L831" si="5707">IFERROR(IF(K830,L830/K830*100,0),0)</f>
        <v>0</v>
      </c>
      <c r="M831" s="50">
        <f t="shared" ref="M831" si="5708">IFERROR(IF(L830,M830/L830*100,0),0)</f>
        <v>0</v>
      </c>
      <c r="N831" s="107" t="s">
        <v>587</v>
      </c>
      <c r="O831" s="50">
        <f>IFERROR(IF(N830,O830/N830*100,0),0)</f>
        <v>0</v>
      </c>
      <c r="P831" s="50">
        <f t="shared" ref="P831" si="5709">IFERROR(IF(O830,P830/O830*100,0),0)</f>
        <v>0</v>
      </c>
      <c r="Q831" s="50">
        <f t="shared" ref="Q831:S831" si="5710">IFERROR(IF(P830,Q830/P830*100,0),0)</f>
        <v>0</v>
      </c>
      <c r="R831" s="50">
        <f t="shared" si="5710"/>
        <v>0</v>
      </c>
      <c r="S831" s="50">
        <f t="shared" si="5710"/>
        <v>0</v>
      </c>
      <c r="T831" s="215"/>
      <c r="AA831" s="177" t="s">
        <v>110</v>
      </c>
      <c r="AB831" s="176"/>
      <c r="AC831" s="176"/>
      <c r="AD831" s="107">
        <v>106.8592078886501</v>
      </c>
      <c r="AE831" s="50">
        <v>115.98034583250258</v>
      </c>
      <c r="AF831" s="50">
        <v>112.54876287364984</v>
      </c>
      <c r="AG831" s="50">
        <v>109.31189500880608</v>
      </c>
      <c r="AH831" s="50">
        <v>109.17207971398338</v>
      </c>
      <c r="AI831" s="50">
        <v>105.73438435465351</v>
      </c>
      <c r="AJ831" s="50"/>
      <c r="AK831" s="107">
        <v>108.58275565071169</v>
      </c>
      <c r="AL831" s="50">
        <v>106.34544199579454</v>
      </c>
      <c r="AM831" s="50">
        <v>115.05321048419131</v>
      </c>
      <c r="AN831" s="50"/>
      <c r="AO831" s="50" t="s">
        <v>683</v>
      </c>
    </row>
    <row r="832" spans="1:41" ht="15.75" outlineLevel="1">
      <c r="A832" s="155">
        <v>608190</v>
      </c>
      <c r="B832" s="11">
        <f t="shared" si="653"/>
        <v>630600040</v>
      </c>
      <c r="C832" s="173">
        <v>600040</v>
      </c>
      <c r="D832" s="140"/>
      <c r="E832" s="109" t="str">
        <f>E510</f>
        <v>Бюджетообразующее предприятие 2</v>
      </c>
      <c r="F832" s="24" t="s">
        <v>106</v>
      </c>
      <c r="G832" s="127">
        <f t="shared" ref="G832:M832" si="5711">IFERROR(G188*12*G510/1000,0)</f>
        <v>0</v>
      </c>
      <c r="H832" s="127">
        <f t="shared" si="5711"/>
        <v>0</v>
      </c>
      <c r="I832" s="127">
        <f t="shared" si="5711"/>
        <v>0</v>
      </c>
      <c r="J832" s="127">
        <f t="shared" si="5711"/>
        <v>0</v>
      </c>
      <c r="K832" s="127">
        <f t="shared" si="5711"/>
        <v>0</v>
      </c>
      <c r="L832" s="127">
        <f t="shared" si="5711"/>
        <v>0</v>
      </c>
      <c r="M832" s="127">
        <f t="shared" si="5711"/>
        <v>0</v>
      </c>
      <c r="N832" s="127">
        <f>IFERROR(N188*3*N510/1000,0)</f>
        <v>0</v>
      </c>
      <c r="O832" s="127">
        <f t="shared" ref="O832:Q832" si="5712">IFERROR(O188*3*O510/1000,0)</f>
        <v>0</v>
      </c>
      <c r="P832" s="127">
        <f t="shared" si="5712"/>
        <v>0</v>
      </c>
      <c r="Q832" s="127">
        <f t="shared" si="5712"/>
        <v>0</v>
      </c>
      <c r="R832" s="127">
        <f>IFERROR(R188*2*R510/1000,0)</f>
        <v>0</v>
      </c>
      <c r="S832" s="127">
        <f>IFERROR(S188*2*S510/1000,0)</f>
        <v>0</v>
      </c>
      <c r="T832" s="216"/>
      <c r="AA832" s="177" t="s">
        <v>677</v>
      </c>
      <c r="AB832" s="176"/>
      <c r="AC832" s="176"/>
      <c r="AD832" s="127">
        <v>60563.724000000002</v>
      </c>
      <c r="AE832" s="127">
        <v>148075.48800000001</v>
      </c>
      <c r="AF832" s="127">
        <v>192522.74400000001</v>
      </c>
      <c r="AG832" s="127">
        <v>212073.33600000001</v>
      </c>
      <c r="AH832" s="127">
        <v>238600.13399999999</v>
      </c>
      <c r="AI832" s="127">
        <v>265842.24192</v>
      </c>
      <c r="AJ832" s="127"/>
      <c r="AK832" s="127">
        <v>7079.4944999999998</v>
      </c>
      <c r="AL832" s="127">
        <v>7869.4274999999998</v>
      </c>
      <c r="AM832" s="127">
        <v>37857.599999999999</v>
      </c>
      <c r="AN832" s="127"/>
      <c r="AO832" s="127" t="s">
        <v>683</v>
      </c>
    </row>
    <row r="833" spans="1:41" ht="15.75" outlineLevel="1">
      <c r="A833" s="155">
        <v>608200</v>
      </c>
      <c r="B833" s="11">
        <f t="shared" si="653"/>
        <v>630600050</v>
      </c>
      <c r="C833" s="173">
        <v>600050</v>
      </c>
      <c r="D833" s="140"/>
      <c r="E833" s="55" t="s">
        <v>110</v>
      </c>
      <c r="F833" s="78" t="s">
        <v>613</v>
      </c>
      <c r="G833" s="107" t="s">
        <v>587</v>
      </c>
      <c r="H833" s="50">
        <f>IFERROR(IF(G832,H832/G832*100,0),0)</f>
        <v>0</v>
      </c>
      <c r="I833" s="50">
        <f t="shared" ref="I833" si="5713">IFERROR(IF(H832,I832/H832*100,0),0)</f>
        <v>0</v>
      </c>
      <c r="J833" s="50">
        <f t="shared" ref="J833" si="5714">IFERROR(IF(I832,J832/I832*100,0),0)</f>
        <v>0</v>
      </c>
      <c r="K833" s="50">
        <f t="shared" ref="K833" si="5715">IFERROR(IF(J832,K832/J832*100,0),0)</f>
        <v>0</v>
      </c>
      <c r="L833" s="50">
        <f t="shared" ref="L833" si="5716">IFERROR(IF(K832,L832/K832*100,0),0)</f>
        <v>0</v>
      </c>
      <c r="M833" s="50">
        <f t="shared" ref="M833" si="5717">IFERROR(IF(L832,M832/L832*100,0),0)</f>
        <v>0</v>
      </c>
      <c r="N833" s="107" t="s">
        <v>587</v>
      </c>
      <c r="O833" s="50">
        <f>IFERROR(IF(N832,O832/N832*100,0),0)</f>
        <v>0</v>
      </c>
      <c r="P833" s="50">
        <f t="shared" ref="P833" si="5718">IFERROR(IF(O832,P832/O832*100,0),0)</f>
        <v>0</v>
      </c>
      <c r="Q833" s="50">
        <f t="shared" ref="Q833:S833" si="5719">IFERROR(IF(P832,Q832/P832*100,0),0)</f>
        <v>0</v>
      </c>
      <c r="R833" s="50">
        <f t="shared" si="5719"/>
        <v>0</v>
      </c>
      <c r="S833" s="50">
        <f t="shared" si="5719"/>
        <v>0</v>
      </c>
      <c r="T833" s="215"/>
      <c r="AA833" s="177" t="s">
        <v>110</v>
      </c>
      <c r="AB833" s="176"/>
      <c r="AC833" s="176"/>
      <c r="AD833" s="107">
        <v>218.50655479357167</v>
      </c>
      <c r="AE833" s="50">
        <v>244.49534840360877</v>
      </c>
      <c r="AF833" s="50">
        <v>130.01661963119784</v>
      </c>
      <c r="AG833" s="50">
        <v>110.15495187415362</v>
      </c>
      <c r="AH833" s="50">
        <v>112.50831363354419</v>
      </c>
      <c r="AI833" s="50">
        <v>111.41747385607086</v>
      </c>
      <c r="AJ833" s="50"/>
      <c r="AK833" s="107">
        <v>107.39326840782878</v>
      </c>
      <c r="AL833" s="50">
        <v>111.15804242802929</v>
      </c>
      <c r="AM833" s="50">
        <v>481.07184417163762</v>
      </c>
      <c r="AN833" s="50"/>
      <c r="AO833" s="50" t="s">
        <v>683</v>
      </c>
    </row>
    <row r="834" spans="1:41" ht="15.75" outlineLevel="1">
      <c r="A834" s="155">
        <v>608210</v>
      </c>
      <c r="B834" s="11">
        <f t="shared" si="653"/>
        <v>630600060</v>
      </c>
      <c r="C834" s="173">
        <v>600060</v>
      </c>
      <c r="D834" s="140"/>
      <c r="E834" s="109" t="str">
        <f>E512</f>
        <v>Бюджетообразующее предприятие 3</v>
      </c>
      <c r="F834" s="24" t="s">
        <v>106</v>
      </c>
      <c r="G834" s="127">
        <f t="shared" ref="G834:M834" si="5720">IFERROR(G190*12*G512/1000,0)</f>
        <v>0</v>
      </c>
      <c r="H834" s="127">
        <f t="shared" si="5720"/>
        <v>0</v>
      </c>
      <c r="I834" s="127">
        <f t="shared" si="5720"/>
        <v>0</v>
      </c>
      <c r="J834" s="127">
        <f t="shared" si="5720"/>
        <v>0</v>
      </c>
      <c r="K834" s="127">
        <f t="shared" si="5720"/>
        <v>0</v>
      </c>
      <c r="L834" s="127">
        <f t="shared" si="5720"/>
        <v>0</v>
      </c>
      <c r="M834" s="127">
        <f t="shared" si="5720"/>
        <v>0</v>
      </c>
      <c r="N834" s="127">
        <f>IFERROR(N190*3*N512/1000,0)</f>
        <v>0</v>
      </c>
      <c r="O834" s="127">
        <f t="shared" ref="O834:Q834" si="5721">IFERROR(O190*3*O512/1000,0)</f>
        <v>0</v>
      </c>
      <c r="P834" s="127">
        <f t="shared" si="5721"/>
        <v>0</v>
      </c>
      <c r="Q834" s="127">
        <f t="shared" si="5721"/>
        <v>0</v>
      </c>
      <c r="R834" s="127">
        <f>IFERROR(R190*2*R512/1000,0)</f>
        <v>0</v>
      </c>
      <c r="S834" s="127">
        <f>IFERROR(S190*2*S512/1000,0)</f>
        <v>0</v>
      </c>
      <c r="T834" s="216"/>
      <c r="AA834" s="177" t="s">
        <v>678</v>
      </c>
      <c r="AB834" s="176"/>
      <c r="AC834" s="176"/>
      <c r="AD834" s="127">
        <v>84669.78360000001</v>
      </c>
      <c r="AE834" s="127">
        <v>92177.664000000004</v>
      </c>
      <c r="AF834" s="127">
        <v>0</v>
      </c>
      <c r="AG834" s="127">
        <v>0</v>
      </c>
      <c r="AH834" s="127">
        <v>0</v>
      </c>
      <c r="AI834" s="127">
        <v>0</v>
      </c>
      <c r="AJ834" s="127"/>
      <c r="AK834" s="127">
        <v>21045.792600000001</v>
      </c>
      <c r="AL834" s="127">
        <v>21204.182399999998</v>
      </c>
      <c r="AM834" s="127">
        <v>23044.416000000001</v>
      </c>
      <c r="AN834" s="127"/>
      <c r="AO834" s="127" t="s">
        <v>683</v>
      </c>
    </row>
    <row r="835" spans="1:41" ht="15.75" outlineLevel="1">
      <c r="A835" s="155">
        <v>608220</v>
      </c>
      <c r="B835" s="11">
        <f t="shared" si="653"/>
        <v>630600070</v>
      </c>
      <c r="C835" s="173">
        <v>600070</v>
      </c>
      <c r="D835" s="140"/>
      <c r="E835" s="55" t="s">
        <v>110</v>
      </c>
      <c r="F835" s="78" t="s">
        <v>613</v>
      </c>
      <c r="G835" s="107" t="s">
        <v>587</v>
      </c>
      <c r="H835" s="50">
        <f>IFERROR(IF(G834,H834/G834*100,0),0)</f>
        <v>0</v>
      </c>
      <c r="I835" s="50">
        <f t="shared" ref="I835" si="5722">IFERROR(IF(H834,I834/H834*100,0),0)</f>
        <v>0</v>
      </c>
      <c r="J835" s="50">
        <f t="shared" ref="J835" si="5723">IFERROR(IF(I834,J834/I834*100,0),0)</f>
        <v>0</v>
      </c>
      <c r="K835" s="50">
        <f t="shared" ref="K835" si="5724">IFERROR(IF(J834,K834/J834*100,0),0)</f>
        <v>0</v>
      </c>
      <c r="L835" s="50">
        <f t="shared" ref="L835" si="5725">IFERROR(IF(K834,L834/K834*100,0),0)</f>
        <v>0</v>
      </c>
      <c r="M835" s="50">
        <f t="shared" ref="M835" si="5726">IFERROR(IF(L834,M834/L834*100,0),0)</f>
        <v>0</v>
      </c>
      <c r="N835" s="107" t="s">
        <v>587</v>
      </c>
      <c r="O835" s="50">
        <f>IFERROR(IF(N834,O834/N834*100,0),0)</f>
        <v>0</v>
      </c>
      <c r="P835" s="50">
        <f t="shared" ref="P835" si="5727">IFERROR(IF(O834,P834/O834*100,0),0)</f>
        <v>0</v>
      </c>
      <c r="Q835" s="50">
        <f t="shared" ref="Q835:S835" si="5728">IFERROR(IF(P834,Q834/P834*100,0),0)</f>
        <v>0</v>
      </c>
      <c r="R835" s="50">
        <f t="shared" si="5728"/>
        <v>0</v>
      </c>
      <c r="S835" s="50">
        <f t="shared" si="5728"/>
        <v>0</v>
      </c>
      <c r="T835" s="215"/>
      <c r="AA835" s="177" t="s">
        <v>110</v>
      </c>
      <c r="AB835" s="176"/>
      <c r="AC835" s="176"/>
      <c r="AD835" s="107">
        <v>106.25125536674744</v>
      </c>
      <c r="AE835" s="50">
        <v>108.86724883515586</v>
      </c>
      <c r="AF835" s="50">
        <v>0</v>
      </c>
      <c r="AG835" s="50">
        <v>0</v>
      </c>
      <c r="AH835" s="50">
        <v>0</v>
      </c>
      <c r="AI835" s="50">
        <v>0</v>
      </c>
      <c r="AJ835" s="50"/>
      <c r="AK835" s="107">
        <v>119.85127916749514</v>
      </c>
      <c r="AL835" s="50">
        <v>100.75259603194986</v>
      </c>
      <c r="AM835" s="50">
        <v>108.67863502249445</v>
      </c>
      <c r="AN835" s="50"/>
      <c r="AO835" s="50" t="s">
        <v>683</v>
      </c>
    </row>
    <row r="836" spans="1:41" ht="15.75" outlineLevel="1">
      <c r="A836" s="155">
        <v>608230</v>
      </c>
      <c r="B836" s="11">
        <f t="shared" si="653"/>
        <v>630600080</v>
      </c>
      <c r="C836" s="173">
        <v>600080</v>
      </c>
      <c r="D836" s="140"/>
      <c r="E836" s="109" t="str">
        <f>E514</f>
        <v>Бюджетообразующее предприятие 4</v>
      </c>
      <c r="F836" s="24" t="s">
        <v>106</v>
      </c>
      <c r="G836" s="127">
        <f t="shared" ref="G836:M836" si="5729">IFERROR(G192*12*G514/1000,0)</f>
        <v>0</v>
      </c>
      <c r="H836" s="127">
        <f t="shared" si="5729"/>
        <v>0</v>
      </c>
      <c r="I836" s="127">
        <f t="shared" si="5729"/>
        <v>0</v>
      </c>
      <c r="J836" s="127">
        <f t="shared" si="5729"/>
        <v>0</v>
      </c>
      <c r="K836" s="127">
        <f t="shared" si="5729"/>
        <v>0</v>
      </c>
      <c r="L836" s="127">
        <f t="shared" si="5729"/>
        <v>0</v>
      </c>
      <c r="M836" s="127">
        <f t="shared" si="5729"/>
        <v>0</v>
      </c>
      <c r="N836" s="127">
        <f>IFERROR(N192*3*N514/1000,0)</f>
        <v>0</v>
      </c>
      <c r="O836" s="127">
        <f t="shared" ref="O836:Q836" si="5730">IFERROR(O192*3*O514/1000,0)</f>
        <v>0</v>
      </c>
      <c r="P836" s="127">
        <f t="shared" si="5730"/>
        <v>0</v>
      </c>
      <c r="Q836" s="127">
        <f t="shared" si="5730"/>
        <v>0</v>
      </c>
      <c r="R836" s="127">
        <f>IFERROR(R192*2*R514/1000,0)</f>
        <v>0</v>
      </c>
      <c r="S836" s="127">
        <f>IFERROR(S192*2*S514/1000,0)</f>
        <v>0</v>
      </c>
      <c r="T836" s="216"/>
      <c r="AA836" s="177" t="s">
        <v>679</v>
      </c>
      <c r="AB836" s="176"/>
      <c r="AC836" s="176"/>
      <c r="AD836" s="127">
        <v>162098.64000000001</v>
      </c>
      <c r="AE836" s="127">
        <v>177315.372</v>
      </c>
      <c r="AF836" s="127">
        <v>177658.16399999999</v>
      </c>
      <c r="AG836" s="127">
        <v>186501.204</v>
      </c>
      <c r="AH836" s="127">
        <v>194882.22</v>
      </c>
      <c r="AI836" s="127">
        <v>202960.18799999999</v>
      </c>
      <c r="AJ836" s="127"/>
      <c r="AK836" s="127">
        <v>44816.294430000002</v>
      </c>
      <c r="AL836" s="127">
        <v>46154.581199999993</v>
      </c>
      <c r="AM836" s="127">
        <v>44199.978000000003</v>
      </c>
      <c r="AN836" s="127"/>
      <c r="AO836" s="127" t="s">
        <v>683</v>
      </c>
    </row>
    <row r="837" spans="1:41" ht="15.75" outlineLevel="1">
      <c r="A837" s="155">
        <v>608240</v>
      </c>
      <c r="B837" s="11">
        <f t="shared" si="653"/>
        <v>630600090</v>
      </c>
      <c r="C837" s="173">
        <v>600090</v>
      </c>
      <c r="D837" s="140"/>
      <c r="E837" s="55" t="s">
        <v>110</v>
      </c>
      <c r="F837" s="78" t="s">
        <v>613</v>
      </c>
      <c r="G837" s="107" t="s">
        <v>587</v>
      </c>
      <c r="H837" s="50">
        <f>IFERROR(IF(G836,H836/G836*100,0),0)</f>
        <v>0</v>
      </c>
      <c r="I837" s="50">
        <f t="shared" ref="I837" si="5731">IFERROR(IF(H836,I836/H836*100,0),0)</f>
        <v>0</v>
      </c>
      <c r="J837" s="50">
        <f t="shared" ref="J837" si="5732">IFERROR(IF(I836,J836/I836*100,0),0)</f>
        <v>0</v>
      </c>
      <c r="K837" s="50">
        <f t="shared" ref="K837" si="5733">IFERROR(IF(J836,K836/J836*100,0),0)</f>
        <v>0</v>
      </c>
      <c r="L837" s="50">
        <f t="shared" ref="L837" si="5734">IFERROR(IF(K836,L836/K836*100,0),0)</f>
        <v>0</v>
      </c>
      <c r="M837" s="50">
        <f t="shared" ref="M837" si="5735">IFERROR(IF(L836,M836/L836*100,0),0)</f>
        <v>0</v>
      </c>
      <c r="N837" s="107" t="s">
        <v>587</v>
      </c>
      <c r="O837" s="50">
        <f>IFERROR(IF(N836,O836/N836*100,0),0)</f>
        <v>0</v>
      </c>
      <c r="P837" s="50">
        <f t="shared" ref="P837" si="5736">IFERROR(IF(O836,P836/O836*100,0),0)</f>
        <v>0</v>
      </c>
      <c r="Q837" s="50">
        <f t="shared" ref="Q837:S837" si="5737">IFERROR(IF(P836,Q836/P836*100,0),0)</f>
        <v>0</v>
      </c>
      <c r="R837" s="50">
        <f t="shared" si="5737"/>
        <v>0</v>
      </c>
      <c r="S837" s="50">
        <f t="shared" si="5737"/>
        <v>0</v>
      </c>
      <c r="T837" s="215"/>
      <c r="AA837" s="177" t="s">
        <v>110</v>
      </c>
      <c r="AB837" s="176"/>
      <c r="AC837" s="176"/>
      <c r="AD837" s="107">
        <v>87.481479783286758</v>
      </c>
      <c r="AE837" s="50">
        <v>109.38732860436089</v>
      </c>
      <c r="AF837" s="50">
        <v>100.1933233402911</v>
      </c>
      <c r="AG837" s="50">
        <v>104.97755903860404</v>
      </c>
      <c r="AH837" s="50">
        <v>104.49381334825057</v>
      </c>
      <c r="AI837" s="50">
        <v>104.14505130329488</v>
      </c>
      <c r="AJ837" s="50"/>
      <c r="AK837" s="107">
        <v>96.892045917546312</v>
      </c>
      <c r="AL837" s="50">
        <v>102.98616114299746</v>
      </c>
      <c r="AM837" s="50">
        <v>95.765093845115445</v>
      </c>
      <c r="AN837" s="50"/>
      <c r="AO837" s="50" t="s">
        <v>683</v>
      </c>
    </row>
    <row r="838" spans="1:41" ht="15.75" outlineLevel="1">
      <c r="A838" s="155">
        <v>608250</v>
      </c>
      <c r="B838" s="11">
        <f t="shared" si="653"/>
        <v>630600100</v>
      </c>
      <c r="C838" s="173">
        <v>600100</v>
      </c>
      <c r="D838" s="140"/>
      <c r="E838" s="109" t="str">
        <f>E516</f>
        <v>Бюджетообразующее предприятие 5</v>
      </c>
      <c r="F838" s="24" t="s">
        <v>106</v>
      </c>
      <c r="G838" s="127">
        <f t="shared" ref="G838:M838" si="5738">IFERROR(G194*12*G516/1000,0)</f>
        <v>0</v>
      </c>
      <c r="H838" s="127">
        <f t="shared" si="5738"/>
        <v>0</v>
      </c>
      <c r="I838" s="127">
        <f t="shared" si="5738"/>
        <v>0</v>
      </c>
      <c r="J838" s="127">
        <f t="shared" si="5738"/>
        <v>0</v>
      </c>
      <c r="K838" s="127">
        <f t="shared" si="5738"/>
        <v>0</v>
      </c>
      <c r="L838" s="127">
        <f t="shared" si="5738"/>
        <v>0</v>
      </c>
      <c r="M838" s="127">
        <f t="shared" si="5738"/>
        <v>0</v>
      </c>
      <c r="N838" s="127">
        <f>IFERROR(N194*3*N516/1000,0)</f>
        <v>0</v>
      </c>
      <c r="O838" s="127">
        <f t="shared" ref="O838:Q838" si="5739">IFERROR(O194*3*O516/1000,0)</f>
        <v>0</v>
      </c>
      <c r="P838" s="127">
        <f t="shared" si="5739"/>
        <v>0</v>
      </c>
      <c r="Q838" s="127">
        <f t="shared" si="5739"/>
        <v>0</v>
      </c>
      <c r="R838" s="127">
        <f>IFERROR(R194*2*R516/1000,0)</f>
        <v>0</v>
      </c>
      <c r="S838" s="127">
        <f>IFERROR(S194*2*S516/1000,0)</f>
        <v>0</v>
      </c>
      <c r="T838" s="216"/>
      <c r="AA838" s="177" t="s">
        <v>680</v>
      </c>
      <c r="AB838" s="176"/>
      <c r="AC838" s="176"/>
      <c r="AD838" s="127">
        <v>211953.9564</v>
      </c>
      <c r="AE838" s="127">
        <v>221832.56520000001</v>
      </c>
      <c r="AF838" s="127">
        <v>230333.02559999999</v>
      </c>
      <c r="AG838" s="127">
        <v>238572.56520000001</v>
      </c>
      <c r="AH838" s="127">
        <v>244152.56520000001</v>
      </c>
      <c r="AI838" s="127">
        <v>249732.56520000001</v>
      </c>
      <c r="AJ838" s="127"/>
      <c r="AK838" s="127">
        <v>49891.979700000004</v>
      </c>
      <c r="AL838" s="127">
        <v>53169.308999999994</v>
      </c>
      <c r="AM838" s="127">
        <v>0</v>
      </c>
      <c r="AN838" s="127"/>
      <c r="AO838" s="127" t="s">
        <v>683</v>
      </c>
    </row>
    <row r="839" spans="1:41" ht="15.75" outlineLevel="1">
      <c r="A839" s="155">
        <v>608260</v>
      </c>
      <c r="B839" s="11">
        <f t="shared" si="653"/>
        <v>630600110</v>
      </c>
      <c r="C839" s="173">
        <v>600110</v>
      </c>
      <c r="D839" s="140"/>
      <c r="E839" s="55" t="s">
        <v>110</v>
      </c>
      <c r="F839" s="78" t="s">
        <v>613</v>
      </c>
      <c r="G839" s="107" t="s">
        <v>587</v>
      </c>
      <c r="H839" s="50">
        <f>IFERROR(IF(G838,H838/G838*100,0),0)</f>
        <v>0</v>
      </c>
      <c r="I839" s="50">
        <f t="shared" ref="I839" si="5740">IFERROR(IF(H838,I838/H838*100,0),0)</f>
        <v>0</v>
      </c>
      <c r="J839" s="50">
        <f t="shared" ref="J839" si="5741">IFERROR(IF(I838,J838/I838*100,0),0)</f>
        <v>0</v>
      </c>
      <c r="K839" s="50">
        <f t="shared" ref="K839" si="5742">IFERROR(IF(J838,K838/J838*100,0),0)</f>
        <v>0</v>
      </c>
      <c r="L839" s="50">
        <f t="shared" ref="L839" si="5743">IFERROR(IF(K838,L838/K838*100,0),0)</f>
        <v>0</v>
      </c>
      <c r="M839" s="50">
        <f t="shared" ref="M839" si="5744">IFERROR(IF(L838,M838/L838*100,0),0)</f>
        <v>0</v>
      </c>
      <c r="N839" s="107" t="s">
        <v>587</v>
      </c>
      <c r="O839" s="50">
        <f>IFERROR(IF(N838,O838/N838*100,0),0)</f>
        <v>0</v>
      </c>
      <c r="P839" s="50">
        <f t="shared" ref="P839" si="5745">IFERROR(IF(O838,P838/O838*100,0),0)</f>
        <v>0</v>
      </c>
      <c r="Q839" s="50">
        <f t="shared" ref="Q839:S839" si="5746">IFERROR(IF(P838,Q838/P838*100,0),0)</f>
        <v>0</v>
      </c>
      <c r="R839" s="50">
        <f t="shared" si="5746"/>
        <v>0</v>
      </c>
      <c r="S839" s="50">
        <f t="shared" si="5746"/>
        <v>0</v>
      </c>
      <c r="T839" s="215"/>
      <c r="AA839" s="177" t="s">
        <v>110</v>
      </c>
      <c r="AB839" s="176"/>
      <c r="AC839" s="176"/>
      <c r="AD839" s="107">
        <v>106.54173784019542</v>
      </c>
      <c r="AE839" s="50">
        <v>104.66073338180915</v>
      </c>
      <c r="AF839" s="50">
        <v>103.83192629645524</v>
      </c>
      <c r="AG839" s="50">
        <v>103.57722891823119</v>
      </c>
      <c r="AH839" s="50">
        <v>102.33891101238828</v>
      </c>
      <c r="AI839" s="50">
        <v>102.28545622505709</v>
      </c>
      <c r="AJ839" s="50"/>
      <c r="AK839" s="107">
        <v>104.59544237916538</v>
      </c>
      <c r="AL839" s="50">
        <v>106.56884998291618</v>
      </c>
      <c r="AM839" s="50">
        <v>0</v>
      </c>
      <c r="AN839" s="50"/>
      <c r="AO839" s="50" t="s">
        <v>683</v>
      </c>
    </row>
    <row r="840" spans="1:41" ht="15.75" outlineLevel="1">
      <c r="A840" s="155">
        <v>608270</v>
      </c>
      <c r="B840" s="11">
        <f t="shared" si="653"/>
        <v>630600120</v>
      </c>
      <c r="C840" s="173">
        <v>600120</v>
      </c>
      <c r="D840" s="140"/>
      <c r="E840" s="109" t="str">
        <f>E518</f>
        <v>Бюджетообразующее предприятие 6</v>
      </c>
      <c r="F840" s="24" t="s">
        <v>106</v>
      </c>
      <c r="G840" s="127">
        <f t="shared" ref="G840:M840" si="5747">IFERROR(G196*12*G518/1000,0)</f>
        <v>0</v>
      </c>
      <c r="H840" s="127">
        <f t="shared" si="5747"/>
        <v>0</v>
      </c>
      <c r="I840" s="127">
        <f t="shared" si="5747"/>
        <v>0</v>
      </c>
      <c r="J840" s="127">
        <f t="shared" si="5747"/>
        <v>0</v>
      </c>
      <c r="K840" s="127">
        <f t="shared" si="5747"/>
        <v>0</v>
      </c>
      <c r="L840" s="127">
        <f t="shared" si="5747"/>
        <v>0</v>
      </c>
      <c r="M840" s="127">
        <f t="shared" si="5747"/>
        <v>0</v>
      </c>
      <c r="N840" s="127">
        <f>IFERROR(N196*3*N518/1000,0)</f>
        <v>0</v>
      </c>
      <c r="O840" s="127">
        <f t="shared" ref="O840:Q840" si="5748">IFERROR(O196*3*O518/1000,0)</f>
        <v>0</v>
      </c>
      <c r="P840" s="127">
        <f t="shared" si="5748"/>
        <v>0</v>
      </c>
      <c r="Q840" s="127">
        <f t="shared" si="5748"/>
        <v>0</v>
      </c>
      <c r="R840" s="127">
        <f>IFERROR(R196*2*R518/1000,0)</f>
        <v>0</v>
      </c>
      <c r="S840" s="127">
        <f>IFERROR(S196*2*S518/1000,0)</f>
        <v>0</v>
      </c>
      <c r="T840" s="216"/>
      <c r="AA840" s="177" t="s">
        <v>681</v>
      </c>
      <c r="AB840" s="176"/>
      <c r="AC840" s="176"/>
      <c r="AD840" s="127">
        <v>0</v>
      </c>
      <c r="AE840" s="127">
        <v>12525.206400000001</v>
      </c>
      <c r="AF840" s="127">
        <v>12726.806399999999</v>
      </c>
      <c r="AG840" s="127">
        <v>12928.4064</v>
      </c>
      <c r="AH840" s="127">
        <v>13000.4064</v>
      </c>
      <c r="AI840" s="127">
        <v>13187.606400000001</v>
      </c>
      <c r="AJ840" s="127"/>
      <c r="AK840" s="127">
        <v>0</v>
      </c>
      <c r="AL840" s="127">
        <v>0</v>
      </c>
      <c r="AM840" s="127">
        <v>3131.3016000000002</v>
      </c>
      <c r="AN840" s="127"/>
      <c r="AO840" s="127" t="s">
        <v>683</v>
      </c>
    </row>
    <row r="841" spans="1:41" ht="15.75" outlineLevel="1">
      <c r="A841" s="155">
        <v>608280</v>
      </c>
      <c r="B841" s="11">
        <f t="shared" si="653"/>
        <v>630600130</v>
      </c>
      <c r="C841" s="173">
        <v>600130</v>
      </c>
      <c r="D841" s="140"/>
      <c r="E841" s="55" t="s">
        <v>110</v>
      </c>
      <c r="F841" s="78" t="s">
        <v>613</v>
      </c>
      <c r="G841" s="107" t="s">
        <v>587</v>
      </c>
      <c r="H841" s="50">
        <f>IFERROR(IF(G840,H840/G840*100,0),0)</f>
        <v>0</v>
      </c>
      <c r="I841" s="50">
        <f t="shared" ref="I841" si="5749">IFERROR(IF(H840,I840/H840*100,0),0)</f>
        <v>0</v>
      </c>
      <c r="J841" s="50">
        <f t="shared" ref="J841" si="5750">IFERROR(IF(I840,J840/I840*100,0),0)</f>
        <v>0</v>
      </c>
      <c r="K841" s="50">
        <f t="shared" ref="K841" si="5751">IFERROR(IF(J840,K840/J840*100,0),0)</f>
        <v>0</v>
      </c>
      <c r="L841" s="50">
        <f t="shared" ref="L841" si="5752">IFERROR(IF(K840,L840/K840*100,0),0)</f>
        <v>0</v>
      </c>
      <c r="M841" s="50">
        <f t="shared" ref="M841" si="5753">IFERROR(IF(L840,M840/L840*100,0),0)</f>
        <v>0</v>
      </c>
      <c r="N841" s="107" t="s">
        <v>587</v>
      </c>
      <c r="O841" s="50">
        <f>IFERROR(IF(N840,O840/N840*100,0),0)</f>
        <v>0</v>
      </c>
      <c r="P841" s="50">
        <f t="shared" ref="P841" si="5754">IFERROR(IF(O840,P840/O840*100,0),0)</f>
        <v>0</v>
      </c>
      <c r="Q841" s="50">
        <f t="shared" ref="Q841:S841" si="5755">IFERROR(IF(P840,Q840/P840*100,0),0)</f>
        <v>0</v>
      </c>
      <c r="R841" s="50">
        <f t="shared" si="5755"/>
        <v>0</v>
      </c>
      <c r="S841" s="50">
        <f t="shared" si="5755"/>
        <v>0</v>
      </c>
      <c r="T841" s="215"/>
      <c r="AA841" s="177" t="s">
        <v>110</v>
      </c>
      <c r="AB841" s="176"/>
      <c r="AC841" s="176"/>
      <c r="AD841" s="107">
        <v>0</v>
      </c>
      <c r="AE841" s="50">
        <v>0</v>
      </c>
      <c r="AF841" s="50">
        <v>101.60955431441032</v>
      </c>
      <c r="AG841" s="50">
        <v>101.5840580398866</v>
      </c>
      <c r="AH841" s="50">
        <v>100.55691318614488</v>
      </c>
      <c r="AI841" s="50">
        <v>101.43995498479185</v>
      </c>
      <c r="AJ841" s="50"/>
      <c r="AK841" s="107">
        <v>0</v>
      </c>
      <c r="AL841" s="50">
        <v>0</v>
      </c>
      <c r="AM841" s="50">
        <v>0</v>
      </c>
      <c r="AN841" s="50"/>
      <c r="AO841" s="50" t="s">
        <v>683</v>
      </c>
    </row>
    <row r="842" spans="1:41" ht="15.75" outlineLevel="1">
      <c r="A842" s="155">
        <v>608290</v>
      </c>
      <c r="B842" s="11">
        <f t="shared" si="653"/>
        <v>630600140</v>
      </c>
      <c r="C842" s="173">
        <v>600140</v>
      </c>
      <c r="D842" s="140"/>
      <c r="E842" s="109" t="str">
        <f>E520</f>
        <v>Бюджетообразующее предприятие 7</v>
      </c>
      <c r="F842" s="24" t="s">
        <v>106</v>
      </c>
      <c r="G842" s="127">
        <f t="shared" ref="G842:M842" si="5756">IFERROR(G198*12*G520/1000,0)</f>
        <v>0</v>
      </c>
      <c r="H842" s="127">
        <f t="shared" si="5756"/>
        <v>0</v>
      </c>
      <c r="I842" s="127">
        <f t="shared" si="5756"/>
        <v>0</v>
      </c>
      <c r="J842" s="127">
        <f t="shared" si="5756"/>
        <v>0</v>
      </c>
      <c r="K842" s="127">
        <f t="shared" si="5756"/>
        <v>0</v>
      </c>
      <c r="L842" s="127">
        <f t="shared" si="5756"/>
        <v>0</v>
      </c>
      <c r="M842" s="127">
        <f t="shared" si="5756"/>
        <v>0</v>
      </c>
      <c r="N842" s="127">
        <f>IFERROR(N198*3*N520/1000,0)</f>
        <v>0</v>
      </c>
      <c r="O842" s="127">
        <f t="shared" ref="O842:Q842" si="5757">IFERROR(O198*3*O520/1000,0)</f>
        <v>0</v>
      </c>
      <c r="P842" s="127">
        <f t="shared" si="5757"/>
        <v>0</v>
      </c>
      <c r="Q842" s="127">
        <f t="shared" si="5757"/>
        <v>0</v>
      </c>
      <c r="R842" s="127">
        <f>IFERROR(R198*2*R520/1000,0)</f>
        <v>0</v>
      </c>
      <c r="S842" s="127">
        <f>IFERROR(S198*2*S520/1000,0)</f>
        <v>0</v>
      </c>
      <c r="T842" s="216"/>
      <c r="AA842" s="177" t="s">
        <v>682</v>
      </c>
      <c r="AB842" s="176"/>
      <c r="AC842" s="176"/>
      <c r="AD842" s="127">
        <v>896.83199999999999</v>
      </c>
      <c r="AE842" s="127">
        <v>2239.1999999999998</v>
      </c>
      <c r="AF842" s="127">
        <v>2239.1999999999998</v>
      </c>
      <c r="AG842" s="127">
        <v>2232.5923199999997</v>
      </c>
      <c r="AH842" s="127">
        <v>2229.0645600000003</v>
      </c>
      <c r="AI842" s="127">
        <v>2224.0320000000002</v>
      </c>
      <c r="AJ842" s="127"/>
      <c r="AK842" s="127">
        <v>0</v>
      </c>
      <c r="AL842" s="127">
        <v>0</v>
      </c>
      <c r="AM842" s="127">
        <v>798.42600000000004</v>
      </c>
      <c r="AN842" s="127"/>
      <c r="AO842" s="127" t="s">
        <v>683</v>
      </c>
    </row>
    <row r="843" spans="1:41" ht="15.75" outlineLevel="1">
      <c r="A843" s="155">
        <v>608300</v>
      </c>
      <c r="B843" s="11">
        <f t="shared" si="653"/>
        <v>630600150</v>
      </c>
      <c r="C843" s="173">
        <v>600150</v>
      </c>
      <c r="D843" s="140"/>
      <c r="E843" s="55" t="s">
        <v>110</v>
      </c>
      <c r="F843" s="78" t="s">
        <v>613</v>
      </c>
      <c r="G843" s="107" t="s">
        <v>587</v>
      </c>
      <c r="H843" s="50">
        <f>IFERROR(IF(G842,H842/G842*100,0),0)</f>
        <v>0</v>
      </c>
      <c r="I843" s="50">
        <f t="shared" ref="I843" si="5758">IFERROR(IF(H842,I842/H842*100,0),0)</f>
        <v>0</v>
      </c>
      <c r="J843" s="50">
        <f t="shared" ref="J843" si="5759">IFERROR(IF(I842,J842/I842*100,0),0)</f>
        <v>0</v>
      </c>
      <c r="K843" s="50">
        <f t="shared" ref="K843" si="5760">IFERROR(IF(J842,K842/J842*100,0),0)</f>
        <v>0</v>
      </c>
      <c r="L843" s="50">
        <f t="shared" ref="L843" si="5761">IFERROR(IF(K842,L842/K842*100,0),0)</f>
        <v>0</v>
      </c>
      <c r="M843" s="50">
        <f t="shared" ref="M843" si="5762">IFERROR(IF(L842,M842/L842*100,0),0)</f>
        <v>0</v>
      </c>
      <c r="N843" s="107" t="s">
        <v>587</v>
      </c>
      <c r="O843" s="50">
        <f>IFERROR(IF(N842,O842/N842*100,0),0)</f>
        <v>0</v>
      </c>
      <c r="P843" s="50">
        <f t="shared" ref="P843" si="5763">IFERROR(IF(O842,P842/O842*100,0),0)</f>
        <v>0</v>
      </c>
      <c r="Q843" s="50">
        <f t="shared" ref="Q843:S843" si="5764">IFERROR(IF(P842,Q842/P842*100,0),0)</f>
        <v>0</v>
      </c>
      <c r="R843" s="50">
        <f t="shared" si="5764"/>
        <v>0</v>
      </c>
      <c r="S843" s="50">
        <f t="shared" si="5764"/>
        <v>0</v>
      </c>
      <c r="T843" s="215"/>
      <c r="AA843" s="177" t="s">
        <v>110</v>
      </c>
      <c r="AB843" s="176"/>
      <c r="AC843" s="176"/>
      <c r="AD843" s="107">
        <v>0</v>
      </c>
      <c r="AE843" s="50">
        <v>249.6788696210661</v>
      </c>
      <c r="AF843" s="50">
        <v>100</v>
      </c>
      <c r="AG843" s="50">
        <v>99.704908896034297</v>
      </c>
      <c r="AH843" s="50">
        <v>99.841988169161155</v>
      </c>
      <c r="AI843" s="50">
        <v>99.774229957700271</v>
      </c>
      <c r="AJ843" s="50"/>
      <c r="AK843" s="107">
        <v>0</v>
      </c>
      <c r="AL843" s="50">
        <v>0</v>
      </c>
      <c r="AM843" s="50">
        <v>0</v>
      </c>
      <c r="AN843" s="50"/>
      <c r="AO843" s="50" t="s">
        <v>683</v>
      </c>
    </row>
    <row r="844" spans="1:41" ht="15.75" outlineLevel="1">
      <c r="A844" s="155">
        <v>608310</v>
      </c>
      <c r="B844" s="11">
        <f t="shared" si="653"/>
        <v>630600160</v>
      </c>
      <c r="C844" s="173">
        <v>600160</v>
      </c>
      <c r="D844" s="140"/>
      <c r="E844" s="109" t="str">
        <f>E522</f>
        <v>Бюджетообразующее предприятие 8</v>
      </c>
      <c r="F844" s="24" t="s">
        <v>106</v>
      </c>
      <c r="G844" s="127">
        <f t="shared" ref="G844:M844" si="5765">IFERROR(G200*12*G522/1000,0)</f>
        <v>0</v>
      </c>
      <c r="H844" s="127">
        <f t="shared" si="5765"/>
        <v>0</v>
      </c>
      <c r="I844" s="127">
        <f t="shared" si="5765"/>
        <v>0</v>
      </c>
      <c r="J844" s="127">
        <f t="shared" si="5765"/>
        <v>0</v>
      </c>
      <c r="K844" s="127">
        <f t="shared" si="5765"/>
        <v>0</v>
      </c>
      <c r="L844" s="127">
        <f t="shared" si="5765"/>
        <v>0</v>
      </c>
      <c r="M844" s="127">
        <f t="shared" si="5765"/>
        <v>0</v>
      </c>
      <c r="N844" s="127">
        <f>IFERROR(N200*3*N522/1000,0)</f>
        <v>0</v>
      </c>
      <c r="O844" s="127">
        <f t="shared" ref="O844:Q844" si="5766">IFERROR(O200*3*O522/1000,0)</f>
        <v>0</v>
      </c>
      <c r="P844" s="127">
        <f t="shared" si="5766"/>
        <v>0</v>
      </c>
      <c r="Q844" s="127">
        <f t="shared" si="5766"/>
        <v>0</v>
      </c>
      <c r="R844" s="127">
        <f>IFERROR(R200*2*R522/1000,0)</f>
        <v>0</v>
      </c>
      <c r="S844" s="127">
        <f>IFERROR(S200*2*S522/1000,0)</f>
        <v>0</v>
      </c>
      <c r="T844" s="216"/>
      <c r="AA844" s="177" t="s">
        <v>652</v>
      </c>
      <c r="AB844" s="176"/>
      <c r="AC844" s="176"/>
      <c r="AD844" s="127">
        <v>0</v>
      </c>
      <c r="AE844" s="127">
        <v>0</v>
      </c>
      <c r="AF844" s="127">
        <v>0</v>
      </c>
      <c r="AG844" s="127">
        <v>0</v>
      </c>
      <c r="AH844" s="127">
        <v>0</v>
      </c>
      <c r="AI844" s="127">
        <v>0</v>
      </c>
      <c r="AJ844" s="127"/>
      <c r="AK844" s="127">
        <v>0</v>
      </c>
      <c r="AL844" s="127">
        <v>0</v>
      </c>
      <c r="AM844" s="127">
        <v>0</v>
      </c>
      <c r="AN844" s="127"/>
      <c r="AO844" s="127" t="s">
        <v>683</v>
      </c>
    </row>
    <row r="845" spans="1:41" ht="15.75" outlineLevel="1">
      <c r="A845" s="155">
        <v>608320</v>
      </c>
      <c r="B845" s="11">
        <f t="shared" si="653"/>
        <v>630600170</v>
      </c>
      <c r="C845" s="173">
        <v>600170</v>
      </c>
      <c r="D845" s="140"/>
      <c r="E845" s="55" t="s">
        <v>110</v>
      </c>
      <c r="F845" s="78" t="s">
        <v>613</v>
      </c>
      <c r="G845" s="107" t="s">
        <v>587</v>
      </c>
      <c r="H845" s="50">
        <f>IFERROR(IF(G844,H844/G844*100,0),0)</f>
        <v>0</v>
      </c>
      <c r="I845" s="50">
        <f t="shared" ref="I845" si="5767">IFERROR(IF(H844,I844/H844*100,0),0)</f>
        <v>0</v>
      </c>
      <c r="J845" s="50">
        <f t="shared" ref="J845" si="5768">IFERROR(IF(I844,J844/I844*100,0),0)</f>
        <v>0</v>
      </c>
      <c r="K845" s="50">
        <f t="shared" ref="K845" si="5769">IFERROR(IF(J844,K844/J844*100,0),0)</f>
        <v>0</v>
      </c>
      <c r="L845" s="50">
        <f t="shared" ref="L845" si="5770">IFERROR(IF(K844,L844/K844*100,0),0)</f>
        <v>0</v>
      </c>
      <c r="M845" s="50">
        <f t="shared" ref="M845" si="5771">IFERROR(IF(L844,M844/L844*100,0),0)</f>
        <v>0</v>
      </c>
      <c r="N845" s="107" t="s">
        <v>587</v>
      </c>
      <c r="O845" s="50">
        <f>IFERROR(IF(N844,O844/N844*100,0),0)</f>
        <v>0</v>
      </c>
      <c r="P845" s="50">
        <f t="shared" ref="P845" si="5772">IFERROR(IF(O844,P844/O844*100,0),0)</f>
        <v>0</v>
      </c>
      <c r="Q845" s="50">
        <f t="shared" ref="Q845:S845" si="5773">IFERROR(IF(P844,Q844/P844*100,0),0)</f>
        <v>0</v>
      </c>
      <c r="R845" s="50">
        <f t="shared" si="5773"/>
        <v>0</v>
      </c>
      <c r="S845" s="50">
        <f t="shared" si="5773"/>
        <v>0</v>
      </c>
      <c r="T845" s="215"/>
      <c r="AA845" s="177" t="s">
        <v>110</v>
      </c>
      <c r="AB845" s="176"/>
      <c r="AC845" s="176"/>
      <c r="AD845" s="107">
        <v>0</v>
      </c>
      <c r="AE845" s="50">
        <v>0</v>
      </c>
      <c r="AF845" s="50">
        <v>0</v>
      </c>
      <c r="AG845" s="50">
        <v>0</v>
      </c>
      <c r="AH845" s="50">
        <v>0</v>
      </c>
      <c r="AI845" s="50">
        <v>0</v>
      </c>
      <c r="AJ845" s="50"/>
      <c r="AK845" s="107">
        <v>0</v>
      </c>
      <c r="AL845" s="50">
        <v>0</v>
      </c>
      <c r="AM845" s="50">
        <v>0</v>
      </c>
      <c r="AN845" s="50"/>
      <c r="AO845" s="50" t="s">
        <v>683</v>
      </c>
    </row>
    <row r="846" spans="1:41" ht="15.75" outlineLevel="1">
      <c r="A846" s="155">
        <v>608330</v>
      </c>
      <c r="B846" s="11">
        <f t="shared" si="653"/>
        <v>630600180</v>
      </c>
      <c r="C846" s="173">
        <v>600180</v>
      </c>
      <c r="D846" s="140"/>
      <c r="E846" s="109" t="str">
        <f>E524</f>
        <v>Бюджетообразующее предприятие 9</v>
      </c>
      <c r="F846" s="24" t="s">
        <v>106</v>
      </c>
      <c r="G846" s="127">
        <f t="shared" ref="G846:M846" si="5774">IFERROR(G202*12*G524/1000,0)</f>
        <v>0</v>
      </c>
      <c r="H846" s="127">
        <f t="shared" si="5774"/>
        <v>0</v>
      </c>
      <c r="I846" s="127">
        <f t="shared" si="5774"/>
        <v>0</v>
      </c>
      <c r="J846" s="127">
        <f t="shared" si="5774"/>
        <v>0</v>
      </c>
      <c r="K846" s="127">
        <f t="shared" si="5774"/>
        <v>0</v>
      </c>
      <c r="L846" s="127">
        <f t="shared" si="5774"/>
        <v>0</v>
      </c>
      <c r="M846" s="127">
        <f t="shared" si="5774"/>
        <v>0</v>
      </c>
      <c r="N846" s="127">
        <f>IFERROR(N202*3*N524/1000,0)</f>
        <v>0</v>
      </c>
      <c r="O846" s="127">
        <f t="shared" ref="O846:Q846" si="5775">IFERROR(O202*3*O524/1000,0)</f>
        <v>0</v>
      </c>
      <c r="P846" s="127">
        <f t="shared" si="5775"/>
        <v>0</v>
      </c>
      <c r="Q846" s="127">
        <f t="shared" si="5775"/>
        <v>0</v>
      </c>
      <c r="R846" s="127">
        <f>IFERROR(R202*2*R524/1000,0)</f>
        <v>0</v>
      </c>
      <c r="S846" s="127">
        <f>IFERROR(S202*2*S524/1000,0)</f>
        <v>0</v>
      </c>
      <c r="T846" s="216"/>
      <c r="AA846" s="177" t="s">
        <v>653</v>
      </c>
      <c r="AB846" s="176"/>
      <c r="AC846" s="176"/>
      <c r="AD846" s="127">
        <v>0</v>
      </c>
      <c r="AE846" s="127">
        <v>0</v>
      </c>
      <c r="AF846" s="127">
        <v>0</v>
      </c>
      <c r="AG846" s="127">
        <v>0</v>
      </c>
      <c r="AH846" s="127">
        <v>0</v>
      </c>
      <c r="AI846" s="127">
        <v>0</v>
      </c>
      <c r="AJ846" s="127"/>
      <c r="AK846" s="127">
        <v>0</v>
      </c>
      <c r="AL846" s="127">
        <v>0</v>
      </c>
      <c r="AM846" s="127">
        <v>0</v>
      </c>
      <c r="AN846" s="127"/>
      <c r="AO846" s="127" t="s">
        <v>683</v>
      </c>
    </row>
    <row r="847" spans="1:41" ht="15.75" outlineLevel="1">
      <c r="A847" s="155">
        <v>608340</v>
      </c>
      <c r="B847" s="11">
        <f t="shared" si="653"/>
        <v>630600190</v>
      </c>
      <c r="C847" s="173">
        <v>600190</v>
      </c>
      <c r="D847" s="140"/>
      <c r="E847" s="55" t="s">
        <v>110</v>
      </c>
      <c r="F847" s="78" t="s">
        <v>613</v>
      </c>
      <c r="G847" s="107" t="s">
        <v>587</v>
      </c>
      <c r="H847" s="50">
        <f>IFERROR(IF(G846,H846/G846*100,0),0)</f>
        <v>0</v>
      </c>
      <c r="I847" s="50">
        <f t="shared" ref="I847" si="5776">IFERROR(IF(H846,I846/H846*100,0),0)</f>
        <v>0</v>
      </c>
      <c r="J847" s="50">
        <f t="shared" ref="J847" si="5777">IFERROR(IF(I846,J846/I846*100,0),0)</f>
        <v>0</v>
      </c>
      <c r="K847" s="50">
        <f t="shared" ref="K847" si="5778">IFERROR(IF(J846,K846/J846*100,0),0)</f>
        <v>0</v>
      </c>
      <c r="L847" s="50">
        <f t="shared" ref="L847" si="5779">IFERROR(IF(K846,L846/K846*100,0),0)</f>
        <v>0</v>
      </c>
      <c r="M847" s="50">
        <f t="shared" ref="M847" si="5780">IFERROR(IF(L846,M846/L846*100,0),0)</f>
        <v>0</v>
      </c>
      <c r="N847" s="107" t="s">
        <v>587</v>
      </c>
      <c r="O847" s="50">
        <f>IFERROR(IF(N846,O846/N846*100,0),0)</f>
        <v>0</v>
      </c>
      <c r="P847" s="50">
        <f t="shared" ref="P847" si="5781">IFERROR(IF(O846,P846/O846*100,0),0)</f>
        <v>0</v>
      </c>
      <c r="Q847" s="50">
        <f t="shared" ref="Q847:S847" si="5782">IFERROR(IF(P846,Q846/P846*100,0),0)</f>
        <v>0</v>
      </c>
      <c r="R847" s="50">
        <f t="shared" si="5782"/>
        <v>0</v>
      </c>
      <c r="S847" s="50">
        <f t="shared" si="5782"/>
        <v>0</v>
      </c>
      <c r="T847" s="215"/>
      <c r="AA847" s="177" t="s">
        <v>110</v>
      </c>
      <c r="AB847" s="176"/>
      <c r="AC847" s="176"/>
      <c r="AD847" s="107">
        <v>0</v>
      </c>
      <c r="AE847" s="50">
        <v>0</v>
      </c>
      <c r="AF847" s="50">
        <v>0</v>
      </c>
      <c r="AG847" s="50">
        <v>0</v>
      </c>
      <c r="AH847" s="50">
        <v>0</v>
      </c>
      <c r="AI847" s="50">
        <v>0</v>
      </c>
      <c r="AJ847" s="50"/>
      <c r="AK847" s="107">
        <v>0</v>
      </c>
      <c r="AL847" s="50">
        <v>0</v>
      </c>
      <c r="AM847" s="50">
        <v>0</v>
      </c>
      <c r="AN847" s="50"/>
      <c r="AO847" s="50" t="s">
        <v>683</v>
      </c>
    </row>
    <row r="848" spans="1:41" ht="15.75" outlineLevel="1">
      <c r="A848" s="155">
        <v>608350</v>
      </c>
      <c r="B848" s="11">
        <f t="shared" si="653"/>
        <v>630600200</v>
      </c>
      <c r="C848" s="173">
        <v>600200</v>
      </c>
      <c r="D848" s="140"/>
      <c r="E848" s="109" t="str">
        <f>E526</f>
        <v>Бюджетообразующее предприятие 10</v>
      </c>
      <c r="F848" s="24" t="s">
        <v>106</v>
      </c>
      <c r="G848" s="127">
        <f t="shared" ref="G848:M848" si="5783">IFERROR(G204*12*G526/1000,0)</f>
        <v>0</v>
      </c>
      <c r="H848" s="127">
        <f t="shared" si="5783"/>
        <v>0</v>
      </c>
      <c r="I848" s="127">
        <f t="shared" si="5783"/>
        <v>0</v>
      </c>
      <c r="J848" s="127">
        <f t="shared" si="5783"/>
        <v>0</v>
      </c>
      <c r="K848" s="127">
        <f t="shared" si="5783"/>
        <v>0</v>
      </c>
      <c r="L848" s="127">
        <f t="shared" si="5783"/>
        <v>0</v>
      </c>
      <c r="M848" s="127">
        <f t="shared" si="5783"/>
        <v>0</v>
      </c>
      <c r="N848" s="127">
        <f>IFERROR(N204*3*N526/1000,0)</f>
        <v>0</v>
      </c>
      <c r="O848" s="127">
        <f t="shared" ref="O848:Q848" si="5784">IFERROR(O204*3*O526/1000,0)</f>
        <v>0</v>
      </c>
      <c r="P848" s="127">
        <f t="shared" si="5784"/>
        <v>0</v>
      </c>
      <c r="Q848" s="127">
        <f t="shared" si="5784"/>
        <v>0</v>
      </c>
      <c r="R848" s="127">
        <f>IFERROR(R204*2*R526/1000,0)</f>
        <v>0</v>
      </c>
      <c r="S848" s="127">
        <f>IFERROR(S204*2*S526/1000,0)</f>
        <v>0</v>
      </c>
      <c r="T848" s="216"/>
      <c r="AA848" s="177" t="s">
        <v>654</v>
      </c>
      <c r="AB848" s="176"/>
      <c r="AC848" s="176"/>
      <c r="AD848" s="127">
        <v>0</v>
      </c>
      <c r="AE848" s="127">
        <v>0</v>
      </c>
      <c r="AF848" s="127">
        <v>0</v>
      </c>
      <c r="AG848" s="127">
        <v>0</v>
      </c>
      <c r="AH848" s="127">
        <v>0</v>
      </c>
      <c r="AI848" s="127">
        <v>0</v>
      </c>
      <c r="AJ848" s="127"/>
      <c r="AK848" s="127">
        <v>0</v>
      </c>
      <c r="AL848" s="127">
        <v>0</v>
      </c>
      <c r="AM848" s="127">
        <v>0</v>
      </c>
      <c r="AN848" s="127"/>
      <c r="AO848" s="127" t="s">
        <v>683</v>
      </c>
    </row>
    <row r="849" spans="1:41" ht="15.75" outlineLevel="1">
      <c r="A849" s="155">
        <v>608360</v>
      </c>
      <c r="B849" s="11">
        <f t="shared" si="653"/>
        <v>630600210</v>
      </c>
      <c r="C849" s="173">
        <v>600210</v>
      </c>
      <c r="D849" s="140"/>
      <c r="E849" s="55" t="s">
        <v>110</v>
      </c>
      <c r="F849" s="78" t="s">
        <v>613</v>
      </c>
      <c r="G849" s="107" t="s">
        <v>587</v>
      </c>
      <c r="H849" s="50">
        <f>IFERROR(IF(G848,H848/G848*100,0),0)</f>
        <v>0</v>
      </c>
      <c r="I849" s="50">
        <f t="shared" ref="I849" si="5785">IFERROR(IF(H848,I848/H848*100,0),0)</f>
        <v>0</v>
      </c>
      <c r="J849" s="50">
        <f t="shared" ref="J849" si="5786">IFERROR(IF(I848,J848/I848*100,0),0)</f>
        <v>0</v>
      </c>
      <c r="K849" s="50">
        <f t="shared" ref="K849" si="5787">IFERROR(IF(J848,K848/J848*100,0),0)</f>
        <v>0</v>
      </c>
      <c r="L849" s="50">
        <f t="shared" ref="L849" si="5788">IFERROR(IF(K848,L848/K848*100,0),0)</f>
        <v>0</v>
      </c>
      <c r="M849" s="50">
        <f t="shared" ref="M849" si="5789">IFERROR(IF(L848,M848/L848*100,0),0)</f>
        <v>0</v>
      </c>
      <c r="N849" s="107" t="s">
        <v>587</v>
      </c>
      <c r="O849" s="50">
        <f>IFERROR(IF(N848,O848/N848*100,0),0)</f>
        <v>0</v>
      </c>
      <c r="P849" s="50">
        <f t="shared" ref="P849" si="5790">IFERROR(IF(O848,P848/O848*100,0),0)</f>
        <v>0</v>
      </c>
      <c r="Q849" s="50">
        <f t="shared" ref="Q849:S849" si="5791">IFERROR(IF(P848,Q848/P848*100,0),0)</f>
        <v>0</v>
      </c>
      <c r="R849" s="50">
        <f t="shared" si="5791"/>
        <v>0</v>
      </c>
      <c r="S849" s="50">
        <f t="shared" si="5791"/>
        <v>0</v>
      </c>
      <c r="T849" s="215"/>
      <c r="AA849" s="177" t="s">
        <v>110</v>
      </c>
      <c r="AB849" s="176"/>
      <c r="AC849" s="176"/>
      <c r="AD849" s="107">
        <v>0</v>
      </c>
      <c r="AE849" s="50">
        <v>0</v>
      </c>
      <c r="AF849" s="50">
        <v>0</v>
      </c>
      <c r="AG849" s="50">
        <v>0</v>
      </c>
      <c r="AH849" s="50">
        <v>0</v>
      </c>
      <c r="AI849" s="50">
        <v>0</v>
      </c>
      <c r="AJ849" s="50"/>
      <c r="AK849" s="107">
        <v>0</v>
      </c>
      <c r="AL849" s="50">
        <v>0</v>
      </c>
      <c r="AM849" s="50">
        <v>0</v>
      </c>
      <c r="AN849" s="50"/>
      <c r="AO849" s="50" t="s">
        <v>683</v>
      </c>
    </row>
    <row r="850" spans="1:41" ht="15.75" outlineLevel="1">
      <c r="A850" s="155">
        <v>608370</v>
      </c>
      <c r="B850" s="11">
        <f t="shared" si="653"/>
        <v>630600220</v>
      </c>
      <c r="C850" s="173">
        <v>600220</v>
      </c>
      <c r="D850" s="140"/>
      <c r="E850" s="109" t="str">
        <f>E528</f>
        <v>Бюджетообразующее предприятие 11</v>
      </c>
      <c r="F850" s="24" t="s">
        <v>106</v>
      </c>
      <c r="G850" s="127">
        <f t="shared" ref="G850:M850" si="5792">IFERROR(G206*12*G528/1000,0)</f>
        <v>0</v>
      </c>
      <c r="H850" s="127">
        <f t="shared" si="5792"/>
        <v>0</v>
      </c>
      <c r="I850" s="127">
        <f t="shared" si="5792"/>
        <v>0</v>
      </c>
      <c r="J850" s="127">
        <f t="shared" si="5792"/>
        <v>0</v>
      </c>
      <c r="K850" s="127">
        <f t="shared" si="5792"/>
        <v>0</v>
      </c>
      <c r="L850" s="127">
        <f t="shared" si="5792"/>
        <v>0</v>
      </c>
      <c r="M850" s="127">
        <f t="shared" si="5792"/>
        <v>0</v>
      </c>
      <c r="N850" s="127">
        <f>IFERROR(N206*3*N528/1000,0)</f>
        <v>0</v>
      </c>
      <c r="O850" s="127">
        <f t="shared" ref="O850:Q850" si="5793">IFERROR(O206*3*O528/1000,0)</f>
        <v>0</v>
      </c>
      <c r="P850" s="127">
        <f t="shared" si="5793"/>
        <v>0</v>
      </c>
      <c r="Q850" s="127">
        <f t="shared" si="5793"/>
        <v>0</v>
      </c>
      <c r="R850" s="127">
        <f>IFERROR(R206*2*R528/1000,0)</f>
        <v>0</v>
      </c>
      <c r="S850" s="127">
        <f>IFERROR(S206*2*S528/1000,0)</f>
        <v>0</v>
      </c>
      <c r="T850" s="216"/>
      <c r="AA850" s="177" t="s">
        <v>655</v>
      </c>
      <c r="AB850" s="176"/>
      <c r="AC850" s="176"/>
      <c r="AD850" s="127">
        <v>0</v>
      </c>
      <c r="AE850" s="127">
        <v>0</v>
      </c>
      <c r="AF850" s="127">
        <v>0</v>
      </c>
      <c r="AG850" s="127">
        <v>0</v>
      </c>
      <c r="AH850" s="127">
        <v>0</v>
      </c>
      <c r="AI850" s="127">
        <v>0</v>
      </c>
      <c r="AJ850" s="127"/>
      <c r="AK850" s="127">
        <v>0</v>
      </c>
      <c r="AL850" s="127">
        <v>0</v>
      </c>
      <c r="AM850" s="127">
        <v>0</v>
      </c>
      <c r="AN850" s="127"/>
      <c r="AO850" s="127" t="s">
        <v>683</v>
      </c>
    </row>
    <row r="851" spans="1:41" ht="15.75" outlineLevel="1">
      <c r="A851" s="155">
        <v>608380</v>
      </c>
      <c r="B851" s="11">
        <f t="shared" si="653"/>
        <v>630600230</v>
      </c>
      <c r="C851" s="173">
        <v>600230</v>
      </c>
      <c r="D851" s="140"/>
      <c r="E851" s="55" t="s">
        <v>110</v>
      </c>
      <c r="F851" s="78" t="s">
        <v>613</v>
      </c>
      <c r="G851" s="107" t="s">
        <v>587</v>
      </c>
      <c r="H851" s="50">
        <f>IFERROR(IF(G850,H850/G850*100,0),0)</f>
        <v>0</v>
      </c>
      <c r="I851" s="50">
        <f t="shared" ref="I851" si="5794">IFERROR(IF(H850,I850/H850*100,0),0)</f>
        <v>0</v>
      </c>
      <c r="J851" s="50">
        <f t="shared" ref="J851" si="5795">IFERROR(IF(I850,J850/I850*100,0),0)</f>
        <v>0</v>
      </c>
      <c r="K851" s="50">
        <f t="shared" ref="K851" si="5796">IFERROR(IF(J850,K850/J850*100,0),0)</f>
        <v>0</v>
      </c>
      <c r="L851" s="50">
        <f t="shared" ref="L851" si="5797">IFERROR(IF(K850,L850/K850*100,0),0)</f>
        <v>0</v>
      </c>
      <c r="M851" s="50">
        <f t="shared" ref="M851" si="5798">IFERROR(IF(L850,M850/L850*100,0),0)</f>
        <v>0</v>
      </c>
      <c r="N851" s="107" t="s">
        <v>587</v>
      </c>
      <c r="O851" s="50">
        <f>IFERROR(IF(N850,O850/N850*100,0),0)</f>
        <v>0</v>
      </c>
      <c r="P851" s="50">
        <f t="shared" ref="P851" si="5799">IFERROR(IF(O850,P850/O850*100,0),0)</f>
        <v>0</v>
      </c>
      <c r="Q851" s="50">
        <f t="shared" ref="Q851:S851" si="5800">IFERROR(IF(P850,Q850/P850*100,0),0)</f>
        <v>0</v>
      </c>
      <c r="R851" s="50">
        <f t="shared" si="5800"/>
        <v>0</v>
      </c>
      <c r="S851" s="50">
        <f t="shared" si="5800"/>
        <v>0</v>
      </c>
      <c r="T851" s="215"/>
      <c r="AA851" s="177" t="s">
        <v>110</v>
      </c>
      <c r="AB851" s="176"/>
      <c r="AC851" s="176"/>
      <c r="AD851" s="107">
        <v>0</v>
      </c>
      <c r="AE851" s="50">
        <v>0</v>
      </c>
      <c r="AF851" s="50">
        <v>0</v>
      </c>
      <c r="AG851" s="50">
        <v>0</v>
      </c>
      <c r="AH851" s="50">
        <v>0</v>
      </c>
      <c r="AI851" s="50">
        <v>0</v>
      </c>
      <c r="AJ851" s="50"/>
      <c r="AK851" s="107">
        <v>0</v>
      </c>
      <c r="AL851" s="50">
        <v>0</v>
      </c>
      <c r="AM851" s="50">
        <v>0</v>
      </c>
      <c r="AN851" s="50"/>
      <c r="AO851" s="50" t="s">
        <v>683</v>
      </c>
    </row>
    <row r="852" spans="1:41" ht="15.75" outlineLevel="1">
      <c r="A852" s="155">
        <v>608390</v>
      </c>
      <c r="B852" s="11">
        <f t="shared" si="653"/>
        <v>630600240</v>
      </c>
      <c r="C852" s="173">
        <v>600240</v>
      </c>
      <c r="D852" s="140"/>
      <c r="E852" s="109" t="str">
        <f>E530</f>
        <v>Бюджетообразующее предприятие 12</v>
      </c>
      <c r="F852" s="24" t="s">
        <v>106</v>
      </c>
      <c r="G852" s="127">
        <f t="shared" ref="G852:M852" si="5801">IFERROR(G208*12*G530/1000,0)</f>
        <v>0</v>
      </c>
      <c r="H852" s="127">
        <f t="shared" si="5801"/>
        <v>0</v>
      </c>
      <c r="I852" s="127">
        <f t="shared" si="5801"/>
        <v>0</v>
      </c>
      <c r="J852" s="127">
        <f t="shared" si="5801"/>
        <v>0</v>
      </c>
      <c r="K852" s="127">
        <f t="shared" si="5801"/>
        <v>0</v>
      </c>
      <c r="L852" s="127">
        <f t="shared" si="5801"/>
        <v>0</v>
      </c>
      <c r="M852" s="127">
        <f t="shared" si="5801"/>
        <v>0</v>
      </c>
      <c r="N852" s="127">
        <f>IFERROR(N208*3*N530/1000,0)</f>
        <v>0</v>
      </c>
      <c r="O852" s="127">
        <f t="shared" ref="O852:Q852" si="5802">IFERROR(O208*3*O530/1000,0)</f>
        <v>0</v>
      </c>
      <c r="P852" s="127">
        <f t="shared" si="5802"/>
        <v>0</v>
      </c>
      <c r="Q852" s="127">
        <f t="shared" si="5802"/>
        <v>0</v>
      </c>
      <c r="R852" s="127">
        <f>IFERROR(R208*2*R530/1000,0)</f>
        <v>0</v>
      </c>
      <c r="S852" s="127">
        <f>IFERROR(S208*2*S530/1000,0)</f>
        <v>0</v>
      </c>
      <c r="T852" s="216"/>
      <c r="AA852" s="177" t="s">
        <v>656</v>
      </c>
      <c r="AB852" s="176"/>
      <c r="AC852" s="176"/>
      <c r="AD852" s="127">
        <v>0</v>
      </c>
      <c r="AE852" s="127">
        <v>0</v>
      </c>
      <c r="AF852" s="127">
        <v>0</v>
      </c>
      <c r="AG852" s="127">
        <v>0</v>
      </c>
      <c r="AH852" s="127">
        <v>0</v>
      </c>
      <c r="AI852" s="127">
        <v>0</v>
      </c>
      <c r="AJ852" s="127"/>
      <c r="AK852" s="127">
        <v>0</v>
      </c>
      <c r="AL852" s="127">
        <v>0</v>
      </c>
      <c r="AM852" s="127">
        <v>0</v>
      </c>
      <c r="AN852" s="127"/>
      <c r="AO852" s="127" t="s">
        <v>683</v>
      </c>
    </row>
    <row r="853" spans="1:41" ht="15.75" outlineLevel="1">
      <c r="A853" s="155">
        <v>608400</v>
      </c>
      <c r="B853" s="11">
        <f t="shared" si="653"/>
        <v>630600250</v>
      </c>
      <c r="C853" s="173">
        <v>600250</v>
      </c>
      <c r="D853" s="140"/>
      <c r="E853" s="55" t="s">
        <v>110</v>
      </c>
      <c r="F853" s="78" t="s">
        <v>613</v>
      </c>
      <c r="G853" s="107" t="s">
        <v>587</v>
      </c>
      <c r="H853" s="50">
        <f>IFERROR(IF(G852,H852/G852*100,0),0)</f>
        <v>0</v>
      </c>
      <c r="I853" s="50">
        <f t="shared" ref="I853" si="5803">IFERROR(IF(H852,I852/H852*100,0),0)</f>
        <v>0</v>
      </c>
      <c r="J853" s="50">
        <f t="shared" ref="J853" si="5804">IFERROR(IF(I852,J852/I852*100,0),0)</f>
        <v>0</v>
      </c>
      <c r="K853" s="50">
        <f t="shared" ref="K853" si="5805">IFERROR(IF(J852,K852/J852*100,0),0)</f>
        <v>0</v>
      </c>
      <c r="L853" s="50">
        <f t="shared" ref="L853" si="5806">IFERROR(IF(K852,L852/K852*100,0),0)</f>
        <v>0</v>
      </c>
      <c r="M853" s="50">
        <f t="shared" ref="M853" si="5807">IFERROR(IF(L852,M852/L852*100,0),0)</f>
        <v>0</v>
      </c>
      <c r="N853" s="107" t="s">
        <v>587</v>
      </c>
      <c r="O853" s="50">
        <f>IFERROR(IF(N852,O852/N852*100,0),0)</f>
        <v>0</v>
      </c>
      <c r="P853" s="50">
        <f t="shared" ref="P853" si="5808">IFERROR(IF(O852,P852/O852*100,0),0)</f>
        <v>0</v>
      </c>
      <c r="Q853" s="50">
        <f t="shared" ref="Q853:S853" si="5809">IFERROR(IF(P852,Q852/P852*100,0),0)</f>
        <v>0</v>
      </c>
      <c r="R853" s="50">
        <f t="shared" si="5809"/>
        <v>0</v>
      </c>
      <c r="S853" s="50">
        <f t="shared" si="5809"/>
        <v>0</v>
      </c>
      <c r="T853" s="215"/>
      <c r="AA853" s="177" t="s">
        <v>110</v>
      </c>
      <c r="AB853" s="176"/>
      <c r="AC853" s="176"/>
      <c r="AD853" s="107">
        <v>0</v>
      </c>
      <c r="AE853" s="50">
        <v>0</v>
      </c>
      <c r="AF853" s="50">
        <v>0</v>
      </c>
      <c r="AG853" s="50">
        <v>0</v>
      </c>
      <c r="AH853" s="50">
        <v>0</v>
      </c>
      <c r="AI853" s="50">
        <v>0</v>
      </c>
      <c r="AJ853" s="50"/>
      <c r="AK853" s="107">
        <v>0</v>
      </c>
      <c r="AL853" s="50">
        <v>0</v>
      </c>
      <c r="AM853" s="50">
        <v>0</v>
      </c>
      <c r="AN853" s="50"/>
      <c r="AO853" s="50" t="s">
        <v>683</v>
      </c>
    </row>
    <row r="854" spans="1:41" ht="15.75" hidden="1" outlineLevel="1">
      <c r="A854" s="155">
        <v>608410</v>
      </c>
      <c r="B854" s="11">
        <f t="shared" si="653"/>
        <v>630600260</v>
      </c>
      <c r="C854" s="173">
        <v>600260</v>
      </c>
      <c r="D854" s="140"/>
      <c r="E854" s="109" t="str">
        <f>E532</f>
        <v>Бюджетообразующее предприятие 13</v>
      </c>
      <c r="F854" s="24" t="s">
        <v>106</v>
      </c>
      <c r="G854" s="127">
        <f t="shared" ref="G854:M854" si="5810">IFERROR(G210*12*G532/1000,0)</f>
        <v>0</v>
      </c>
      <c r="H854" s="127">
        <f t="shared" si="5810"/>
        <v>0</v>
      </c>
      <c r="I854" s="127">
        <f t="shared" si="5810"/>
        <v>0</v>
      </c>
      <c r="J854" s="127">
        <f t="shared" si="5810"/>
        <v>0</v>
      </c>
      <c r="K854" s="127">
        <f t="shared" si="5810"/>
        <v>0</v>
      </c>
      <c r="L854" s="127">
        <f t="shared" si="5810"/>
        <v>0</v>
      </c>
      <c r="M854" s="127">
        <f t="shared" si="5810"/>
        <v>0</v>
      </c>
      <c r="N854" s="127">
        <f>IFERROR(N210*3*N532/1000,0)</f>
        <v>0</v>
      </c>
      <c r="O854" s="127">
        <f t="shared" ref="O854:Q854" si="5811">IFERROR(O210*3*O532/1000,0)</f>
        <v>0</v>
      </c>
      <c r="P854" s="127">
        <f t="shared" si="5811"/>
        <v>0</v>
      </c>
      <c r="Q854" s="127">
        <f t="shared" si="5811"/>
        <v>0</v>
      </c>
      <c r="R854" s="127">
        <f>IFERROR(R210*2*R532/1000,0)</f>
        <v>0</v>
      </c>
      <c r="S854" s="127">
        <f>IFERROR(S210*2*S532/1000,0)</f>
        <v>0</v>
      </c>
      <c r="T854" s="216"/>
      <c r="AA854" s="177" t="s">
        <v>657</v>
      </c>
      <c r="AB854" s="176"/>
      <c r="AC854" s="176"/>
      <c r="AD854" s="127">
        <v>0</v>
      </c>
      <c r="AE854" s="127">
        <v>0</v>
      </c>
      <c r="AF854" s="127">
        <v>0</v>
      </c>
      <c r="AG854" s="127">
        <v>0</v>
      </c>
      <c r="AH854" s="127">
        <v>0</v>
      </c>
      <c r="AI854" s="127">
        <v>0</v>
      </c>
      <c r="AJ854" s="127"/>
      <c r="AK854" s="127">
        <v>0</v>
      </c>
      <c r="AL854" s="127">
        <v>0</v>
      </c>
      <c r="AM854" s="127">
        <v>0</v>
      </c>
      <c r="AN854" s="127"/>
      <c r="AO854" s="127" t="s">
        <v>683</v>
      </c>
    </row>
    <row r="855" spans="1:41" ht="15.75" hidden="1" outlineLevel="1">
      <c r="A855" s="155">
        <v>608420</v>
      </c>
      <c r="B855" s="11">
        <f t="shared" si="653"/>
        <v>630600270</v>
      </c>
      <c r="C855" s="173">
        <v>600270</v>
      </c>
      <c r="D855" s="140"/>
      <c r="E855" s="55" t="s">
        <v>110</v>
      </c>
      <c r="F855" s="78" t="s">
        <v>613</v>
      </c>
      <c r="G855" s="107" t="s">
        <v>587</v>
      </c>
      <c r="H855" s="50">
        <f>IFERROR(IF(G854,H854/G854*100,0),0)</f>
        <v>0</v>
      </c>
      <c r="I855" s="50">
        <f t="shared" ref="I855" si="5812">IFERROR(IF(H854,I854/H854*100,0),0)</f>
        <v>0</v>
      </c>
      <c r="J855" s="50">
        <f t="shared" ref="J855" si="5813">IFERROR(IF(I854,J854/I854*100,0),0)</f>
        <v>0</v>
      </c>
      <c r="K855" s="50">
        <f t="shared" ref="K855" si="5814">IFERROR(IF(J854,K854/J854*100,0),0)</f>
        <v>0</v>
      </c>
      <c r="L855" s="50">
        <f t="shared" ref="L855" si="5815">IFERROR(IF(K854,L854/K854*100,0),0)</f>
        <v>0</v>
      </c>
      <c r="M855" s="50">
        <f t="shared" ref="M855" si="5816">IFERROR(IF(L854,M854/L854*100,0),0)</f>
        <v>0</v>
      </c>
      <c r="N855" s="107" t="s">
        <v>587</v>
      </c>
      <c r="O855" s="50">
        <f>IFERROR(IF(N854,O854/N854*100,0),0)</f>
        <v>0</v>
      </c>
      <c r="P855" s="50">
        <f t="shared" ref="P855" si="5817">IFERROR(IF(O854,P854/O854*100,0),0)</f>
        <v>0</v>
      </c>
      <c r="Q855" s="50">
        <f t="shared" ref="Q855:S855" si="5818">IFERROR(IF(P854,Q854/P854*100,0),0)</f>
        <v>0</v>
      </c>
      <c r="R855" s="50">
        <f t="shared" si="5818"/>
        <v>0</v>
      </c>
      <c r="S855" s="50">
        <f t="shared" si="5818"/>
        <v>0</v>
      </c>
      <c r="T855" s="215"/>
      <c r="AA855" s="177" t="s">
        <v>110</v>
      </c>
      <c r="AB855" s="176"/>
      <c r="AC855" s="176"/>
      <c r="AD855" s="107">
        <v>0</v>
      </c>
      <c r="AE855" s="50">
        <v>0</v>
      </c>
      <c r="AF855" s="50">
        <v>0</v>
      </c>
      <c r="AG855" s="50">
        <v>0</v>
      </c>
      <c r="AH855" s="50">
        <v>0</v>
      </c>
      <c r="AI855" s="50">
        <v>0</v>
      </c>
      <c r="AJ855" s="50"/>
      <c r="AK855" s="107">
        <v>0</v>
      </c>
      <c r="AL855" s="50">
        <v>0</v>
      </c>
      <c r="AM855" s="50">
        <v>0</v>
      </c>
      <c r="AN855" s="50"/>
      <c r="AO855" s="50" t="s">
        <v>683</v>
      </c>
    </row>
    <row r="856" spans="1:41" ht="15.75" hidden="1" outlineLevel="1">
      <c r="A856" s="155">
        <v>608430</v>
      </c>
      <c r="B856" s="11">
        <f t="shared" si="653"/>
        <v>630600280</v>
      </c>
      <c r="C856" s="173">
        <v>600280</v>
      </c>
      <c r="D856" s="140"/>
      <c r="E856" s="109" t="str">
        <f>E534</f>
        <v>Бюджетообразующее предприятие 14</v>
      </c>
      <c r="F856" s="24" t="s">
        <v>106</v>
      </c>
      <c r="G856" s="127">
        <f t="shared" ref="G856:M856" si="5819">IFERROR(G212*12*G534/1000,0)</f>
        <v>0</v>
      </c>
      <c r="H856" s="127">
        <f t="shared" si="5819"/>
        <v>0</v>
      </c>
      <c r="I856" s="127">
        <f t="shared" si="5819"/>
        <v>0</v>
      </c>
      <c r="J856" s="127">
        <f t="shared" si="5819"/>
        <v>0</v>
      </c>
      <c r="K856" s="127">
        <f t="shared" si="5819"/>
        <v>0</v>
      </c>
      <c r="L856" s="127">
        <f t="shared" si="5819"/>
        <v>0</v>
      </c>
      <c r="M856" s="127">
        <f t="shared" si="5819"/>
        <v>0</v>
      </c>
      <c r="N856" s="127">
        <f>IFERROR(N212*3*N534/1000,0)</f>
        <v>0</v>
      </c>
      <c r="O856" s="127">
        <f t="shared" ref="O856:Q856" si="5820">IFERROR(O212*3*O534/1000,0)</f>
        <v>0</v>
      </c>
      <c r="P856" s="127">
        <f t="shared" si="5820"/>
        <v>0</v>
      </c>
      <c r="Q856" s="127">
        <f t="shared" si="5820"/>
        <v>0</v>
      </c>
      <c r="R856" s="127">
        <f>IFERROR(R212*2*R534/1000,0)</f>
        <v>0</v>
      </c>
      <c r="S856" s="127">
        <f>IFERROR(S212*2*S534/1000,0)</f>
        <v>0</v>
      </c>
      <c r="T856" s="216"/>
      <c r="AA856" s="177" t="s">
        <v>658</v>
      </c>
      <c r="AB856" s="176"/>
      <c r="AC856" s="176"/>
      <c r="AD856" s="127">
        <v>0</v>
      </c>
      <c r="AE856" s="127">
        <v>0</v>
      </c>
      <c r="AF856" s="127">
        <v>0</v>
      </c>
      <c r="AG856" s="127">
        <v>0</v>
      </c>
      <c r="AH856" s="127">
        <v>0</v>
      </c>
      <c r="AI856" s="127">
        <v>0</v>
      </c>
      <c r="AJ856" s="127"/>
      <c r="AK856" s="127">
        <v>0</v>
      </c>
      <c r="AL856" s="127">
        <v>0</v>
      </c>
      <c r="AM856" s="127">
        <v>0</v>
      </c>
      <c r="AN856" s="127"/>
      <c r="AO856" s="127" t="s">
        <v>683</v>
      </c>
    </row>
    <row r="857" spans="1:41" ht="15.75" hidden="1" outlineLevel="1">
      <c r="A857" s="155">
        <v>608440</v>
      </c>
      <c r="B857" s="11">
        <f t="shared" si="653"/>
        <v>630600290</v>
      </c>
      <c r="C857" s="173">
        <v>600290</v>
      </c>
      <c r="D857" s="140"/>
      <c r="E857" s="55" t="s">
        <v>110</v>
      </c>
      <c r="F857" s="78" t="s">
        <v>613</v>
      </c>
      <c r="G857" s="107" t="s">
        <v>587</v>
      </c>
      <c r="H857" s="50">
        <f>IFERROR(IF(G856,H856/G856*100,0),0)</f>
        <v>0</v>
      </c>
      <c r="I857" s="50">
        <f t="shared" ref="I857" si="5821">IFERROR(IF(H856,I856/H856*100,0),0)</f>
        <v>0</v>
      </c>
      <c r="J857" s="50">
        <f t="shared" ref="J857" si="5822">IFERROR(IF(I856,J856/I856*100,0),0)</f>
        <v>0</v>
      </c>
      <c r="K857" s="50">
        <f t="shared" ref="K857" si="5823">IFERROR(IF(J856,K856/J856*100,0),0)</f>
        <v>0</v>
      </c>
      <c r="L857" s="50">
        <f t="shared" ref="L857" si="5824">IFERROR(IF(K856,L856/K856*100,0),0)</f>
        <v>0</v>
      </c>
      <c r="M857" s="50">
        <f t="shared" ref="M857" si="5825">IFERROR(IF(L856,M856/L856*100,0),0)</f>
        <v>0</v>
      </c>
      <c r="N857" s="107" t="s">
        <v>587</v>
      </c>
      <c r="O857" s="50">
        <f>IFERROR(IF(N856,O856/N856*100,0),0)</f>
        <v>0</v>
      </c>
      <c r="P857" s="50">
        <f t="shared" ref="P857" si="5826">IFERROR(IF(O856,P856/O856*100,0),0)</f>
        <v>0</v>
      </c>
      <c r="Q857" s="50">
        <f t="shared" ref="Q857:S857" si="5827">IFERROR(IF(P856,Q856/P856*100,0),0)</f>
        <v>0</v>
      </c>
      <c r="R857" s="50">
        <f t="shared" si="5827"/>
        <v>0</v>
      </c>
      <c r="S857" s="50">
        <f t="shared" si="5827"/>
        <v>0</v>
      </c>
      <c r="T857" s="215"/>
      <c r="AA857" s="177" t="s">
        <v>110</v>
      </c>
      <c r="AB857" s="176"/>
      <c r="AC857" s="176"/>
      <c r="AD857" s="107">
        <v>0</v>
      </c>
      <c r="AE857" s="50">
        <v>0</v>
      </c>
      <c r="AF857" s="50">
        <v>0</v>
      </c>
      <c r="AG857" s="50">
        <v>0</v>
      </c>
      <c r="AH857" s="50">
        <v>0</v>
      </c>
      <c r="AI857" s="50">
        <v>0</v>
      </c>
      <c r="AJ857" s="50"/>
      <c r="AK857" s="107">
        <v>0</v>
      </c>
      <c r="AL857" s="50">
        <v>0</v>
      </c>
      <c r="AM857" s="50">
        <v>0</v>
      </c>
      <c r="AN857" s="50"/>
      <c r="AO857" s="50" t="s">
        <v>683</v>
      </c>
    </row>
    <row r="858" spans="1:41" ht="15.75" hidden="1" outlineLevel="1">
      <c r="A858" s="155">
        <v>608450</v>
      </c>
      <c r="B858" s="11">
        <f t="shared" si="653"/>
        <v>630600300</v>
      </c>
      <c r="C858" s="173">
        <v>600300</v>
      </c>
      <c r="D858" s="140"/>
      <c r="E858" s="109" t="str">
        <f>E536</f>
        <v>Бюджетообразующее предприятие 15</v>
      </c>
      <c r="F858" s="24" t="s">
        <v>106</v>
      </c>
      <c r="G858" s="127">
        <f t="shared" ref="G858:M858" si="5828">IFERROR(G214*12*G536/1000,0)</f>
        <v>0</v>
      </c>
      <c r="H858" s="127">
        <f t="shared" si="5828"/>
        <v>0</v>
      </c>
      <c r="I858" s="127">
        <f t="shared" si="5828"/>
        <v>0</v>
      </c>
      <c r="J858" s="127">
        <f t="shared" si="5828"/>
        <v>0</v>
      </c>
      <c r="K858" s="127">
        <f t="shared" si="5828"/>
        <v>0</v>
      </c>
      <c r="L858" s="127">
        <f t="shared" si="5828"/>
        <v>0</v>
      </c>
      <c r="M858" s="127">
        <f t="shared" si="5828"/>
        <v>0</v>
      </c>
      <c r="N858" s="127">
        <f>IFERROR(N214*3*N536/1000,0)</f>
        <v>0</v>
      </c>
      <c r="O858" s="127">
        <f t="shared" ref="O858:Q858" si="5829">IFERROR(O214*3*O536/1000,0)</f>
        <v>0</v>
      </c>
      <c r="P858" s="127">
        <f t="shared" si="5829"/>
        <v>0</v>
      </c>
      <c r="Q858" s="127">
        <f t="shared" si="5829"/>
        <v>0</v>
      </c>
      <c r="R858" s="127">
        <f>IFERROR(R214*2*R536/1000,0)</f>
        <v>0</v>
      </c>
      <c r="S858" s="127">
        <f>IFERROR(S214*2*S536/1000,0)</f>
        <v>0</v>
      </c>
      <c r="T858" s="216"/>
      <c r="AA858" s="177" t="s">
        <v>659</v>
      </c>
      <c r="AB858" s="176"/>
      <c r="AC858" s="176"/>
      <c r="AD858" s="127">
        <v>0</v>
      </c>
      <c r="AE858" s="127">
        <v>0</v>
      </c>
      <c r="AF858" s="127">
        <v>0</v>
      </c>
      <c r="AG858" s="127">
        <v>0</v>
      </c>
      <c r="AH858" s="127">
        <v>0</v>
      </c>
      <c r="AI858" s="127">
        <v>0</v>
      </c>
      <c r="AJ858" s="127"/>
      <c r="AK858" s="127">
        <v>0</v>
      </c>
      <c r="AL858" s="127">
        <v>0</v>
      </c>
      <c r="AM858" s="127">
        <v>0</v>
      </c>
      <c r="AN858" s="127"/>
      <c r="AO858" s="127" t="s">
        <v>683</v>
      </c>
    </row>
    <row r="859" spans="1:41" ht="15.75" hidden="1" outlineLevel="1">
      <c r="A859" s="155">
        <v>608460</v>
      </c>
      <c r="B859" s="11">
        <f t="shared" si="653"/>
        <v>630600310</v>
      </c>
      <c r="C859" s="173">
        <v>600310</v>
      </c>
      <c r="D859" s="140"/>
      <c r="E859" s="55" t="s">
        <v>110</v>
      </c>
      <c r="F859" s="78" t="s">
        <v>613</v>
      </c>
      <c r="G859" s="107" t="s">
        <v>587</v>
      </c>
      <c r="H859" s="50">
        <f>IFERROR(IF(G858,H858/G858*100,0),0)</f>
        <v>0</v>
      </c>
      <c r="I859" s="50">
        <f t="shared" ref="I859" si="5830">IFERROR(IF(H858,I858/H858*100,0),0)</f>
        <v>0</v>
      </c>
      <c r="J859" s="50">
        <f t="shared" ref="J859" si="5831">IFERROR(IF(I858,J858/I858*100,0),0)</f>
        <v>0</v>
      </c>
      <c r="K859" s="50">
        <f t="shared" ref="K859" si="5832">IFERROR(IF(J858,K858/J858*100,0),0)</f>
        <v>0</v>
      </c>
      <c r="L859" s="50">
        <f t="shared" ref="L859" si="5833">IFERROR(IF(K858,L858/K858*100,0),0)</f>
        <v>0</v>
      </c>
      <c r="M859" s="50">
        <f t="shared" ref="M859" si="5834">IFERROR(IF(L858,M858/L858*100,0),0)</f>
        <v>0</v>
      </c>
      <c r="N859" s="107" t="s">
        <v>587</v>
      </c>
      <c r="O859" s="50">
        <f>IFERROR(IF(N858,O858/N858*100,0),0)</f>
        <v>0</v>
      </c>
      <c r="P859" s="50">
        <f t="shared" ref="P859" si="5835">IFERROR(IF(O858,P858/O858*100,0),0)</f>
        <v>0</v>
      </c>
      <c r="Q859" s="50">
        <f t="shared" ref="Q859:S859" si="5836">IFERROR(IF(P858,Q858/P858*100,0),0)</f>
        <v>0</v>
      </c>
      <c r="R859" s="50">
        <f t="shared" si="5836"/>
        <v>0</v>
      </c>
      <c r="S859" s="50">
        <f t="shared" si="5836"/>
        <v>0</v>
      </c>
      <c r="T859" s="215"/>
      <c r="AA859" s="177" t="s">
        <v>110</v>
      </c>
      <c r="AB859" s="176"/>
      <c r="AC859" s="176"/>
      <c r="AD859" s="107">
        <v>0</v>
      </c>
      <c r="AE859" s="50">
        <v>0</v>
      </c>
      <c r="AF859" s="50">
        <v>0</v>
      </c>
      <c r="AG859" s="50">
        <v>0</v>
      </c>
      <c r="AH859" s="50">
        <v>0</v>
      </c>
      <c r="AI859" s="50">
        <v>0</v>
      </c>
      <c r="AJ859" s="50"/>
      <c r="AK859" s="107">
        <v>0</v>
      </c>
      <c r="AL859" s="50">
        <v>0</v>
      </c>
      <c r="AM859" s="50">
        <v>0</v>
      </c>
      <c r="AN859" s="50"/>
      <c r="AO859" s="50" t="s">
        <v>683</v>
      </c>
    </row>
    <row r="860" spans="1:41" ht="15.75" hidden="1" outlineLevel="1">
      <c r="A860" s="155">
        <v>608470</v>
      </c>
      <c r="B860" s="11">
        <f t="shared" si="653"/>
        <v>630600320</v>
      </c>
      <c r="C860" s="173">
        <v>600320</v>
      </c>
      <c r="D860" s="140"/>
      <c r="E860" s="109" t="str">
        <f>E538</f>
        <v>Бюджетообразующее предприятие 16</v>
      </c>
      <c r="F860" s="24" t="s">
        <v>106</v>
      </c>
      <c r="G860" s="127">
        <f t="shared" ref="G860:M860" si="5837">IFERROR(G216*12*G538/1000,0)</f>
        <v>0</v>
      </c>
      <c r="H860" s="127">
        <f t="shared" si="5837"/>
        <v>0</v>
      </c>
      <c r="I860" s="127">
        <f t="shared" si="5837"/>
        <v>0</v>
      </c>
      <c r="J860" s="127">
        <f t="shared" si="5837"/>
        <v>0</v>
      </c>
      <c r="K860" s="127">
        <f t="shared" si="5837"/>
        <v>0</v>
      </c>
      <c r="L860" s="127">
        <f t="shared" si="5837"/>
        <v>0</v>
      </c>
      <c r="M860" s="127">
        <f t="shared" si="5837"/>
        <v>0</v>
      </c>
      <c r="N860" s="127">
        <f>IFERROR(N216*3*N538/1000,0)</f>
        <v>0</v>
      </c>
      <c r="O860" s="127">
        <f t="shared" ref="O860:Q860" si="5838">IFERROR(O216*3*O538/1000,0)</f>
        <v>0</v>
      </c>
      <c r="P860" s="127">
        <f t="shared" si="5838"/>
        <v>0</v>
      </c>
      <c r="Q860" s="127">
        <f t="shared" si="5838"/>
        <v>0</v>
      </c>
      <c r="R860" s="127">
        <f>IFERROR(R216*2*R538/1000,0)</f>
        <v>0</v>
      </c>
      <c r="S860" s="127">
        <f>IFERROR(S216*2*S538/1000,0)</f>
        <v>0</v>
      </c>
      <c r="T860" s="216"/>
      <c r="AA860" s="177" t="s">
        <v>660</v>
      </c>
      <c r="AB860" s="176"/>
      <c r="AC860" s="176"/>
      <c r="AD860" s="127">
        <v>0</v>
      </c>
      <c r="AE860" s="127">
        <v>0</v>
      </c>
      <c r="AF860" s="127">
        <v>0</v>
      </c>
      <c r="AG860" s="127">
        <v>0</v>
      </c>
      <c r="AH860" s="127">
        <v>0</v>
      </c>
      <c r="AI860" s="127">
        <v>0</v>
      </c>
      <c r="AJ860" s="127"/>
      <c r="AK860" s="127">
        <v>0</v>
      </c>
      <c r="AL860" s="127">
        <v>0</v>
      </c>
      <c r="AM860" s="127">
        <v>0</v>
      </c>
      <c r="AN860" s="127"/>
      <c r="AO860" s="127" t="s">
        <v>683</v>
      </c>
    </row>
    <row r="861" spans="1:41" ht="15.75" hidden="1" outlineLevel="1">
      <c r="A861" s="155">
        <v>608480</v>
      </c>
      <c r="B861" s="11">
        <f t="shared" si="653"/>
        <v>630600330</v>
      </c>
      <c r="C861" s="173">
        <v>600330</v>
      </c>
      <c r="D861" s="140"/>
      <c r="E861" s="55" t="s">
        <v>110</v>
      </c>
      <c r="F861" s="78" t="s">
        <v>613</v>
      </c>
      <c r="G861" s="107" t="s">
        <v>587</v>
      </c>
      <c r="H861" s="50">
        <f>IFERROR(IF(G860,H860/G860*100,0),0)</f>
        <v>0</v>
      </c>
      <c r="I861" s="50">
        <f t="shared" ref="I861" si="5839">IFERROR(IF(H860,I860/H860*100,0),0)</f>
        <v>0</v>
      </c>
      <c r="J861" s="50">
        <f t="shared" ref="J861" si="5840">IFERROR(IF(I860,J860/I860*100,0),0)</f>
        <v>0</v>
      </c>
      <c r="K861" s="50">
        <f t="shared" ref="K861" si="5841">IFERROR(IF(J860,K860/J860*100,0),0)</f>
        <v>0</v>
      </c>
      <c r="L861" s="50">
        <f t="shared" ref="L861" si="5842">IFERROR(IF(K860,L860/K860*100,0),0)</f>
        <v>0</v>
      </c>
      <c r="M861" s="50">
        <f t="shared" ref="M861" si="5843">IFERROR(IF(L860,M860/L860*100,0),0)</f>
        <v>0</v>
      </c>
      <c r="N861" s="107" t="s">
        <v>587</v>
      </c>
      <c r="O861" s="50">
        <f>IFERROR(IF(N860,O860/N860*100,0),0)</f>
        <v>0</v>
      </c>
      <c r="P861" s="50">
        <f t="shared" ref="P861" si="5844">IFERROR(IF(O860,P860/O860*100,0),0)</f>
        <v>0</v>
      </c>
      <c r="Q861" s="50">
        <f t="shared" ref="Q861:S861" si="5845">IFERROR(IF(P860,Q860/P860*100,0),0)</f>
        <v>0</v>
      </c>
      <c r="R861" s="50">
        <f t="shared" si="5845"/>
        <v>0</v>
      </c>
      <c r="S861" s="50">
        <f t="shared" si="5845"/>
        <v>0</v>
      </c>
      <c r="T861" s="215"/>
      <c r="AA861" s="177" t="s">
        <v>110</v>
      </c>
      <c r="AB861" s="176"/>
      <c r="AC861" s="176"/>
      <c r="AD861" s="107">
        <v>0</v>
      </c>
      <c r="AE861" s="50">
        <v>0</v>
      </c>
      <c r="AF861" s="50">
        <v>0</v>
      </c>
      <c r="AG861" s="50">
        <v>0</v>
      </c>
      <c r="AH861" s="50">
        <v>0</v>
      </c>
      <c r="AI861" s="50">
        <v>0</v>
      </c>
      <c r="AJ861" s="50"/>
      <c r="AK861" s="107">
        <v>0</v>
      </c>
      <c r="AL861" s="50">
        <v>0</v>
      </c>
      <c r="AM861" s="50">
        <v>0</v>
      </c>
      <c r="AN861" s="50"/>
      <c r="AO861" s="50" t="s">
        <v>683</v>
      </c>
    </row>
    <row r="862" spans="1:41" ht="15.75" hidden="1" outlineLevel="1">
      <c r="A862" s="155">
        <v>608490</v>
      </c>
      <c r="B862" s="11">
        <f t="shared" si="653"/>
        <v>630600340</v>
      </c>
      <c r="C862" s="173">
        <v>600340</v>
      </c>
      <c r="D862" s="140"/>
      <c r="E862" s="109" t="str">
        <f>E540</f>
        <v>Бюджетообразующее предприятие 17</v>
      </c>
      <c r="F862" s="24" t="s">
        <v>106</v>
      </c>
      <c r="G862" s="127">
        <f t="shared" ref="G862:M862" si="5846">IFERROR(G218*12*G540/1000,0)</f>
        <v>0</v>
      </c>
      <c r="H862" s="127">
        <f t="shared" si="5846"/>
        <v>0</v>
      </c>
      <c r="I862" s="127">
        <f t="shared" si="5846"/>
        <v>0</v>
      </c>
      <c r="J862" s="127">
        <f t="shared" si="5846"/>
        <v>0</v>
      </c>
      <c r="K862" s="127">
        <f t="shared" si="5846"/>
        <v>0</v>
      </c>
      <c r="L862" s="127">
        <f t="shared" si="5846"/>
        <v>0</v>
      </c>
      <c r="M862" s="127">
        <f t="shared" si="5846"/>
        <v>0</v>
      </c>
      <c r="N862" s="127">
        <f>IFERROR(N218*3*N540/1000,0)</f>
        <v>0</v>
      </c>
      <c r="O862" s="127">
        <f t="shared" ref="O862:Q862" si="5847">IFERROR(O218*3*O540/1000,0)</f>
        <v>0</v>
      </c>
      <c r="P862" s="127">
        <f t="shared" si="5847"/>
        <v>0</v>
      </c>
      <c r="Q862" s="127">
        <f t="shared" si="5847"/>
        <v>0</v>
      </c>
      <c r="R862" s="127">
        <f>IFERROR(R218*2*R540/1000,0)</f>
        <v>0</v>
      </c>
      <c r="S862" s="127">
        <f>IFERROR(S218*2*S540/1000,0)</f>
        <v>0</v>
      </c>
      <c r="T862" s="216"/>
      <c r="AA862" s="177" t="s">
        <v>661</v>
      </c>
      <c r="AB862" s="176"/>
      <c r="AC862" s="176"/>
      <c r="AD862" s="127">
        <v>0</v>
      </c>
      <c r="AE862" s="127">
        <v>0</v>
      </c>
      <c r="AF862" s="127">
        <v>0</v>
      </c>
      <c r="AG862" s="127">
        <v>0</v>
      </c>
      <c r="AH862" s="127">
        <v>0</v>
      </c>
      <c r="AI862" s="127">
        <v>0</v>
      </c>
      <c r="AJ862" s="127"/>
      <c r="AK862" s="127">
        <v>0</v>
      </c>
      <c r="AL862" s="127">
        <v>0</v>
      </c>
      <c r="AM862" s="127">
        <v>0</v>
      </c>
      <c r="AN862" s="127"/>
      <c r="AO862" s="127" t="s">
        <v>683</v>
      </c>
    </row>
    <row r="863" spans="1:41" ht="15.75" hidden="1" outlineLevel="1">
      <c r="A863" s="155">
        <v>608500</v>
      </c>
      <c r="B863" s="11">
        <f t="shared" si="653"/>
        <v>630600350</v>
      </c>
      <c r="C863" s="173">
        <v>600350</v>
      </c>
      <c r="D863" s="140"/>
      <c r="E863" s="55" t="s">
        <v>110</v>
      </c>
      <c r="F863" s="78" t="s">
        <v>613</v>
      </c>
      <c r="G863" s="107" t="s">
        <v>587</v>
      </c>
      <c r="H863" s="50">
        <f>IFERROR(IF(G862,H862/G862*100,0),0)</f>
        <v>0</v>
      </c>
      <c r="I863" s="50">
        <f t="shared" ref="I863" si="5848">IFERROR(IF(H862,I862/H862*100,0),0)</f>
        <v>0</v>
      </c>
      <c r="J863" s="50">
        <f t="shared" ref="J863" si="5849">IFERROR(IF(I862,J862/I862*100,0),0)</f>
        <v>0</v>
      </c>
      <c r="K863" s="50">
        <f t="shared" ref="K863" si="5850">IFERROR(IF(J862,K862/J862*100,0),0)</f>
        <v>0</v>
      </c>
      <c r="L863" s="50">
        <f t="shared" ref="L863" si="5851">IFERROR(IF(K862,L862/K862*100,0),0)</f>
        <v>0</v>
      </c>
      <c r="M863" s="50">
        <f t="shared" ref="M863" si="5852">IFERROR(IF(L862,M862/L862*100,0),0)</f>
        <v>0</v>
      </c>
      <c r="N863" s="107" t="s">
        <v>587</v>
      </c>
      <c r="O863" s="50">
        <f>IFERROR(IF(N862,O862/N862*100,0),0)</f>
        <v>0</v>
      </c>
      <c r="P863" s="50">
        <f t="shared" ref="P863" si="5853">IFERROR(IF(O862,P862/O862*100,0),0)</f>
        <v>0</v>
      </c>
      <c r="Q863" s="50">
        <f t="shared" ref="Q863:S863" si="5854">IFERROR(IF(P862,Q862/P862*100,0),0)</f>
        <v>0</v>
      </c>
      <c r="R863" s="50">
        <f t="shared" si="5854"/>
        <v>0</v>
      </c>
      <c r="S863" s="50">
        <f t="shared" si="5854"/>
        <v>0</v>
      </c>
      <c r="T863" s="215"/>
      <c r="AA863" s="177" t="s">
        <v>110</v>
      </c>
      <c r="AB863" s="176"/>
      <c r="AC863" s="176"/>
      <c r="AD863" s="107">
        <v>0</v>
      </c>
      <c r="AE863" s="50">
        <v>0</v>
      </c>
      <c r="AF863" s="50">
        <v>0</v>
      </c>
      <c r="AG863" s="50">
        <v>0</v>
      </c>
      <c r="AH863" s="50">
        <v>0</v>
      </c>
      <c r="AI863" s="50">
        <v>0</v>
      </c>
      <c r="AJ863" s="50"/>
      <c r="AK863" s="107">
        <v>0</v>
      </c>
      <c r="AL863" s="50">
        <v>0</v>
      </c>
      <c r="AM863" s="50">
        <v>0</v>
      </c>
      <c r="AN863" s="50"/>
      <c r="AO863" s="50" t="s">
        <v>683</v>
      </c>
    </row>
    <row r="864" spans="1:41" ht="15.75" hidden="1" outlineLevel="1">
      <c r="A864" s="155">
        <v>608510</v>
      </c>
      <c r="B864" s="11">
        <f t="shared" si="653"/>
        <v>630600360</v>
      </c>
      <c r="C864" s="173">
        <v>600360</v>
      </c>
      <c r="D864" s="140"/>
      <c r="E864" s="109" t="str">
        <f>E542</f>
        <v>Бюджетообразующее предприятие 18</v>
      </c>
      <c r="F864" s="24" t="s">
        <v>106</v>
      </c>
      <c r="G864" s="127">
        <f t="shared" ref="G864:M864" si="5855">IFERROR(G220*12*G542/1000,0)</f>
        <v>0</v>
      </c>
      <c r="H864" s="127">
        <f t="shared" si="5855"/>
        <v>0</v>
      </c>
      <c r="I864" s="127">
        <f t="shared" si="5855"/>
        <v>0</v>
      </c>
      <c r="J864" s="127">
        <f t="shared" si="5855"/>
        <v>0</v>
      </c>
      <c r="K864" s="127">
        <f t="shared" si="5855"/>
        <v>0</v>
      </c>
      <c r="L864" s="127">
        <f t="shared" si="5855"/>
        <v>0</v>
      </c>
      <c r="M864" s="127">
        <f t="shared" si="5855"/>
        <v>0</v>
      </c>
      <c r="N864" s="127">
        <f>IFERROR(N220*3*N542/1000,0)</f>
        <v>0</v>
      </c>
      <c r="O864" s="127">
        <f t="shared" ref="O864:Q864" si="5856">IFERROR(O220*3*O542/1000,0)</f>
        <v>0</v>
      </c>
      <c r="P864" s="127">
        <f t="shared" si="5856"/>
        <v>0</v>
      </c>
      <c r="Q864" s="127">
        <f t="shared" si="5856"/>
        <v>0</v>
      </c>
      <c r="R864" s="127">
        <f>IFERROR(R220*2*R542/1000,0)</f>
        <v>0</v>
      </c>
      <c r="S864" s="127">
        <f>IFERROR(S220*2*S542/1000,0)</f>
        <v>0</v>
      </c>
      <c r="T864" s="216"/>
      <c r="AA864" s="177" t="s">
        <v>662</v>
      </c>
      <c r="AB864" s="176"/>
      <c r="AC864" s="176"/>
      <c r="AD864" s="127">
        <v>0</v>
      </c>
      <c r="AE864" s="127">
        <v>0</v>
      </c>
      <c r="AF864" s="127">
        <v>0</v>
      </c>
      <c r="AG864" s="127">
        <v>0</v>
      </c>
      <c r="AH864" s="127">
        <v>0</v>
      </c>
      <c r="AI864" s="127">
        <v>0</v>
      </c>
      <c r="AJ864" s="127"/>
      <c r="AK864" s="127">
        <v>0</v>
      </c>
      <c r="AL864" s="127">
        <v>0</v>
      </c>
      <c r="AM864" s="127">
        <v>0</v>
      </c>
      <c r="AN864" s="127"/>
      <c r="AO864" s="127" t="s">
        <v>683</v>
      </c>
    </row>
    <row r="865" spans="1:41" ht="15.75" hidden="1" outlineLevel="1">
      <c r="A865" s="155">
        <v>608520</v>
      </c>
      <c r="B865" s="11">
        <f t="shared" si="653"/>
        <v>630600370</v>
      </c>
      <c r="C865" s="173">
        <v>600370</v>
      </c>
      <c r="D865" s="140"/>
      <c r="E865" s="55" t="s">
        <v>110</v>
      </c>
      <c r="F865" s="78" t="s">
        <v>613</v>
      </c>
      <c r="G865" s="107" t="s">
        <v>587</v>
      </c>
      <c r="H865" s="50">
        <f>IFERROR(IF(G864,H864/G864*100,0),0)</f>
        <v>0</v>
      </c>
      <c r="I865" s="50">
        <f t="shared" ref="I865" si="5857">IFERROR(IF(H864,I864/H864*100,0),0)</f>
        <v>0</v>
      </c>
      <c r="J865" s="50">
        <f t="shared" ref="J865" si="5858">IFERROR(IF(I864,J864/I864*100,0),0)</f>
        <v>0</v>
      </c>
      <c r="K865" s="50">
        <f t="shared" ref="K865" si="5859">IFERROR(IF(J864,K864/J864*100,0),0)</f>
        <v>0</v>
      </c>
      <c r="L865" s="50">
        <f t="shared" ref="L865" si="5860">IFERROR(IF(K864,L864/K864*100,0),0)</f>
        <v>0</v>
      </c>
      <c r="M865" s="50">
        <f t="shared" ref="M865" si="5861">IFERROR(IF(L864,M864/L864*100,0),0)</f>
        <v>0</v>
      </c>
      <c r="N865" s="107" t="s">
        <v>587</v>
      </c>
      <c r="O865" s="50">
        <f>IFERROR(IF(N864,O864/N864*100,0),0)</f>
        <v>0</v>
      </c>
      <c r="P865" s="50">
        <f t="shared" ref="P865" si="5862">IFERROR(IF(O864,P864/O864*100,0),0)</f>
        <v>0</v>
      </c>
      <c r="Q865" s="50">
        <f t="shared" ref="Q865:S865" si="5863">IFERROR(IF(P864,Q864/P864*100,0),0)</f>
        <v>0</v>
      </c>
      <c r="R865" s="50">
        <f t="shared" si="5863"/>
        <v>0</v>
      </c>
      <c r="S865" s="50">
        <f t="shared" si="5863"/>
        <v>0</v>
      </c>
      <c r="T865" s="215"/>
      <c r="AA865" s="177" t="s">
        <v>110</v>
      </c>
      <c r="AB865" s="176"/>
      <c r="AC865" s="176"/>
      <c r="AD865" s="107">
        <v>0</v>
      </c>
      <c r="AE865" s="50">
        <v>0</v>
      </c>
      <c r="AF865" s="50">
        <v>0</v>
      </c>
      <c r="AG865" s="50">
        <v>0</v>
      </c>
      <c r="AH865" s="50">
        <v>0</v>
      </c>
      <c r="AI865" s="50">
        <v>0</v>
      </c>
      <c r="AJ865" s="50"/>
      <c r="AK865" s="107">
        <v>0</v>
      </c>
      <c r="AL865" s="50">
        <v>0</v>
      </c>
      <c r="AM865" s="50">
        <v>0</v>
      </c>
      <c r="AN865" s="50"/>
      <c r="AO865" s="50" t="s">
        <v>683</v>
      </c>
    </row>
    <row r="866" spans="1:41" ht="15.75" hidden="1" outlineLevel="1">
      <c r="A866" s="155">
        <v>608530</v>
      </c>
      <c r="B866" s="11">
        <f t="shared" si="653"/>
        <v>630600380</v>
      </c>
      <c r="C866" s="173">
        <v>600380</v>
      </c>
      <c r="D866" s="140"/>
      <c r="E866" s="109" t="str">
        <f>E544</f>
        <v>Бюджетообразующее предприятие 19</v>
      </c>
      <c r="F866" s="24" t="s">
        <v>106</v>
      </c>
      <c r="G866" s="127">
        <f t="shared" ref="G866:M866" si="5864">IFERROR(G222*12*G544/1000,0)</f>
        <v>0</v>
      </c>
      <c r="H866" s="127">
        <f t="shared" si="5864"/>
        <v>0</v>
      </c>
      <c r="I866" s="127">
        <f t="shared" si="5864"/>
        <v>0</v>
      </c>
      <c r="J866" s="127">
        <f t="shared" si="5864"/>
        <v>0</v>
      </c>
      <c r="K866" s="127">
        <f t="shared" si="5864"/>
        <v>0</v>
      </c>
      <c r="L866" s="127">
        <f t="shared" si="5864"/>
        <v>0</v>
      </c>
      <c r="M866" s="127">
        <f t="shared" si="5864"/>
        <v>0</v>
      </c>
      <c r="N866" s="127">
        <f>IFERROR(N222*3*N544/1000,0)</f>
        <v>0</v>
      </c>
      <c r="O866" s="127">
        <f t="shared" ref="O866:Q866" si="5865">IFERROR(O222*3*O544/1000,0)</f>
        <v>0</v>
      </c>
      <c r="P866" s="127">
        <f t="shared" si="5865"/>
        <v>0</v>
      </c>
      <c r="Q866" s="127">
        <f t="shared" si="5865"/>
        <v>0</v>
      </c>
      <c r="R866" s="127">
        <f>IFERROR(R222*2*R544/1000,0)</f>
        <v>0</v>
      </c>
      <c r="S866" s="127">
        <f>IFERROR(S222*2*S544/1000,0)</f>
        <v>0</v>
      </c>
      <c r="T866" s="216"/>
      <c r="AA866" s="177" t="s">
        <v>663</v>
      </c>
      <c r="AB866" s="176"/>
      <c r="AC866" s="176"/>
      <c r="AD866" s="127">
        <v>0</v>
      </c>
      <c r="AE866" s="127">
        <v>0</v>
      </c>
      <c r="AF866" s="127">
        <v>0</v>
      </c>
      <c r="AG866" s="127">
        <v>0</v>
      </c>
      <c r="AH866" s="127">
        <v>0</v>
      </c>
      <c r="AI866" s="127">
        <v>0</v>
      </c>
      <c r="AJ866" s="127"/>
      <c r="AK866" s="127">
        <v>0</v>
      </c>
      <c r="AL866" s="127">
        <v>0</v>
      </c>
      <c r="AM866" s="127">
        <v>0</v>
      </c>
      <c r="AN866" s="127"/>
      <c r="AO866" s="127" t="s">
        <v>683</v>
      </c>
    </row>
    <row r="867" spans="1:41" ht="15.75" hidden="1" outlineLevel="1">
      <c r="A867" s="155">
        <v>608540</v>
      </c>
      <c r="B867" s="11">
        <f t="shared" si="653"/>
        <v>630600390</v>
      </c>
      <c r="C867" s="173">
        <v>600390</v>
      </c>
      <c r="D867" s="140"/>
      <c r="E867" s="55" t="s">
        <v>110</v>
      </c>
      <c r="F867" s="78" t="s">
        <v>613</v>
      </c>
      <c r="G867" s="107" t="s">
        <v>587</v>
      </c>
      <c r="H867" s="50">
        <f>IFERROR(IF(G866,H866/G866*100,0),0)</f>
        <v>0</v>
      </c>
      <c r="I867" s="50">
        <f t="shared" ref="I867" si="5866">IFERROR(IF(H866,I866/H866*100,0),0)</f>
        <v>0</v>
      </c>
      <c r="J867" s="50">
        <f t="shared" ref="J867" si="5867">IFERROR(IF(I866,J866/I866*100,0),0)</f>
        <v>0</v>
      </c>
      <c r="K867" s="50">
        <f t="shared" ref="K867" si="5868">IFERROR(IF(J866,K866/J866*100,0),0)</f>
        <v>0</v>
      </c>
      <c r="L867" s="50">
        <f t="shared" ref="L867" si="5869">IFERROR(IF(K866,L866/K866*100,0),0)</f>
        <v>0</v>
      </c>
      <c r="M867" s="50">
        <f t="shared" ref="M867" si="5870">IFERROR(IF(L866,M866/L866*100,0),0)</f>
        <v>0</v>
      </c>
      <c r="N867" s="107" t="s">
        <v>587</v>
      </c>
      <c r="O867" s="50">
        <f>IFERROR(IF(N866,O866/N866*100,0),0)</f>
        <v>0</v>
      </c>
      <c r="P867" s="50">
        <f t="shared" ref="P867" si="5871">IFERROR(IF(O866,P866/O866*100,0),0)</f>
        <v>0</v>
      </c>
      <c r="Q867" s="50">
        <f t="shared" ref="Q867:S867" si="5872">IFERROR(IF(P866,Q866/P866*100,0),0)</f>
        <v>0</v>
      </c>
      <c r="R867" s="50">
        <f t="shared" si="5872"/>
        <v>0</v>
      </c>
      <c r="S867" s="50">
        <f t="shared" si="5872"/>
        <v>0</v>
      </c>
      <c r="T867" s="215"/>
      <c r="AA867" s="177" t="s">
        <v>110</v>
      </c>
      <c r="AB867" s="176"/>
      <c r="AC867" s="176"/>
      <c r="AD867" s="107">
        <v>0</v>
      </c>
      <c r="AE867" s="50">
        <v>0</v>
      </c>
      <c r="AF867" s="50">
        <v>0</v>
      </c>
      <c r="AG867" s="50">
        <v>0</v>
      </c>
      <c r="AH867" s="50">
        <v>0</v>
      </c>
      <c r="AI867" s="50">
        <v>0</v>
      </c>
      <c r="AJ867" s="50"/>
      <c r="AK867" s="107">
        <v>0</v>
      </c>
      <c r="AL867" s="50">
        <v>0</v>
      </c>
      <c r="AM867" s="50">
        <v>0</v>
      </c>
      <c r="AN867" s="50"/>
      <c r="AO867" s="50" t="s">
        <v>683</v>
      </c>
    </row>
    <row r="868" spans="1:41" ht="15.75" hidden="1" outlineLevel="1">
      <c r="A868" s="155">
        <v>608550</v>
      </c>
      <c r="B868" s="11">
        <f t="shared" si="653"/>
        <v>630600400</v>
      </c>
      <c r="C868" s="173">
        <v>600400</v>
      </c>
      <c r="D868" s="140"/>
      <c r="E868" s="109" t="str">
        <f>E546</f>
        <v>Бюджетообразующее предприятие 20</v>
      </c>
      <c r="F868" s="24" t="s">
        <v>106</v>
      </c>
      <c r="G868" s="127">
        <f t="shared" ref="G868:M868" si="5873">IFERROR(G224*12*G546/1000,0)</f>
        <v>0</v>
      </c>
      <c r="H868" s="127">
        <f t="shared" si="5873"/>
        <v>0</v>
      </c>
      <c r="I868" s="127">
        <f t="shared" si="5873"/>
        <v>0</v>
      </c>
      <c r="J868" s="127">
        <f t="shared" si="5873"/>
        <v>0</v>
      </c>
      <c r="K868" s="127">
        <f t="shared" si="5873"/>
        <v>0</v>
      </c>
      <c r="L868" s="127">
        <f t="shared" si="5873"/>
        <v>0</v>
      </c>
      <c r="M868" s="127">
        <f t="shared" si="5873"/>
        <v>0</v>
      </c>
      <c r="N868" s="127">
        <f>IFERROR(N224*3*N546/1000,0)</f>
        <v>0</v>
      </c>
      <c r="O868" s="127">
        <f t="shared" ref="O868:Q868" si="5874">IFERROR(O224*3*O546/1000,0)</f>
        <v>0</v>
      </c>
      <c r="P868" s="127">
        <f t="shared" si="5874"/>
        <v>0</v>
      </c>
      <c r="Q868" s="127">
        <f t="shared" si="5874"/>
        <v>0</v>
      </c>
      <c r="R868" s="127">
        <f>IFERROR(R224*2*R546/1000,0)</f>
        <v>0</v>
      </c>
      <c r="S868" s="127">
        <f>IFERROR(S224*2*S546/1000,0)</f>
        <v>0</v>
      </c>
      <c r="T868" s="216"/>
      <c r="AA868" s="177" t="s">
        <v>664</v>
      </c>
      <c r="AB868" s="176"/>
      <c r="AC868" s="176"/>
      <c r="AD868" s="127">
        <v>0</v>
      </c>
      <c r="AE868" s="127">
        <v>0</v>
      </c>
      <c r="AF868" s="127">
        <v>0</v>
      </c>
      <c r="AG868" s="127">
        <v>0</v>
      </c>
      <c r="AH868" s="127">
        <v>0</v>
      </c>
      <c r="AI868" s="127">
        <v>0</v>
      </c>
      <c r="AJ868" s="127"/>
      <c r="AK868" s="127">
        <v>0</v>
      </c>
      <c r="AL868" s="127">
        <v>0</v>
      </c>
      <c r="AM868" s="127">
        <v>0</v>
      </c>
      <c r="AN868" s="127"/>
      <c r="AO868" s="127" t="s">
        <v>683</v>
      </c>
    </row>
    <row r="869" spans="1:41" ht="15.75" hidden="1" outlineLevel="1">
      <c r="A869" s="155">
        <v>608560</v>
      </c>
      <c r="B869" s="11">
        <f t="shared" si="653"/>
        <v>630600410</v>
      </c>
      <c r="C869" s="173">
        <v>600410</v>
      </c>
      <c r="D869" s="140"/>
      <c r="E869" s="55" t="s">
        <v>110</v>
      </c>
      <c r="F869" s="78" t="s">
        <v>613</v>
      </c>
      <c r="G869" s="107" t="s">
        <v>587</v>
      </c>
      <c r="H869" s="50">
        <f>IFERROR(IF(G868,H868/G868*100,0),0)</f>
        <v>0</v>
      </c>
      <c r="I869" s="50">
        <f t="shared" ref="I869" si="5875">IFERROR(IF(H868,I868/H868*100,0),0)</f>
        <v>0</v>
      </c>
      <c r="J869" s="50">
        <f t="shared" ref="J869" si="5876">IFERROR(IF(I868,J868/I868*100,0),0)</f>
        <v>0</v>
      </c>
      <c r="K869" s="50">
        <f t="shared" ref="K869" si="5877">IFERROR(IF(J868,K868/J868*100,0),0)</f>
        <v>0</v>
      </c>
      <c r="L869" s="50">
        <f t="shared" ref="L869" si="5878">IFERROR(IF(K868,L868/K868*100,0),0)</f>
        <v>0</v>
      </c>
      <c r="M869" s="50">
        <f t="shared" ref="M869" si="5879">IFERROR(IF(L868,M868/L868*100,0),0)</f>
        <v>0</v>
      </c>
      <c r="N869" s="107" t="s">
        <v>587</v>
      </c>
      <c r="O869" s="50">
        <f>IFERROR(IF(N868,O868/N868*100,0),0)</f>
        <v>0</v>
      </c>
      <c r="P869" s="50">
        <f t="shared" ref="P869" si="5880">IFERROR(IF(O868,P868/O868*100,0),0)</f>
        <v>0</v>
      </c>
      <c r="Q869" s="50">
        <f t="shared" ref="Q869:S869" si="5881">IFERROR(IF(P868,Q868/P868*100,0),0)</f>
        <v>0</v>
      </c>
      <c r="R869" s="50">
        <f t="shared" si="5881"/>
        <v>0</v>
      </c>
      <c r="S869" s="50">
        <f t="shared" si="5881"/>
        <v>0</v>
      </c>
      <c r="T869" s="215"/>
      <c r="AA869" s="177" t="s">
        <v>110</v>
      </c>
      <c r="AD869" s="107">
        <v>0</v>
      </c>
      <c r="AE869" s="50">
        <v>0</v>
      </c>
      <c r="AF869" s="50">
        <v>0</v>
      </c>
      <c r="AG869" s="50">
        <v>0</v>
      </c>
      <c r="AH869" s="50">
        <v>0</v>
      </c>
      <c r="AI869" s="50">
        <v>0</v>
      </c>
      <c r="AJ869" s="50"/>
      <c r="AK869" s="107">
        <v>0</v>
      </c>
      <c r="AL869" s="50">
        <v>0</v>
      </c>
      <c r="AM869" s="50">
        <v>0</v>
      </c>
      <c r="AN869" s="50"/>
      <c r="AO869" s="50" t="s">
        <v>683</v>
      </c>
    </row>
    <row r="870" spans="1:41" ht="15.75" hidden="1" outlineLevel="1">
      <c r="A870" s="155">
        <v>608570</v>
      </c>
      <c r="B870" s="11">
        <f t="shared" ref="B870:B889" si="5882">VALUE(CONCATENATE($A$2,$C$4,C870))</f>
        <v>630600420</v>
      </c>
      <c r="C870" s="173">
        <v>600420</v>
      </c>
      <c r="D870" s="140"/>
      <c r="E870" s="109" t="str">
        <f>E548</f>
        <v>Бюджетообразующее предприятие 21</v>
      </c>
      <c r="F870" s="24" t="s">
        <v>106</v>
      </c>
      <c r="G870" s="127">
        <f t="shared" ref="G870:M870" si="5883">IFERROR(G226*12*G548/1000,0)</f>
        <v>0</v>
      </c>
      <c r="H870" s="127">
        <f t="shared" si="5883"/>
        <v>0</v>
      </c>
      <c r="I870" s="127">
        <f t="shared" si="5883"/>
        <v>0</v>
      </c>
      <c r="J870" s="127">
        <f t="shared" si="5883"/>
        <v>0</v>
      </c>
      <c r="K870" s="127">
        <f t="shared" si="5883"/>
        <v>0</v>
      </c>
      <c r="L870" s="127">
        <f t="shared" si="5883"/>
        <v>0</v>
      </c>
      <c r="M870" s="127">
        <f t="shared" si="5883"/>
        <v>0</v>
      </c>
      <c r="N870" s="127">
        <f>IFERROR(N226*3*N548/1000,0)</f>
        <v>0</v>
      </c>
      <c r="O870" s="127">
        <f t="shared" ref="O870:Q870" si="5884">IFERROR(O226*3*O548/1000,0)</f>
        <v>0</v>
      </c>
      <c r="P870" s="127">
        <f t="shared" si="5884"/>
        <v>0</v>
      </c>
      <c r="Q870" s="127">
        <f t="shared" si="5884"/>
        <v>0</v>
      </c>
      <c r="R870" s="127">
        <f>IFERROR(R226*2*R548/1000,0)</f>
        <v>0</v>
      </c>
      <c r="S870" s="127">
        <f>IFERROR(S226*2*S548/1000,0)</f>
        <v>0</v>
      </c>
      <c r="T870" s="216"/>
      <c r="AA870" s="177" t="s">
        <v>665</v>
      </c>
      <c r="AD870" s="127">
        <v>0</v>
      </c>
      <c r="AE870" s="127">
        <v>0</v>
      </c>
      <c r="AF870" s="127">
        <v>0</v>
      </c>
      <c r="AG870" s="127">
        <v>0</v>
      </c>
      <c r="AH870" s="127">
        <v>0</v>
      </c>
      <c r="AI870" s="127">
        <v>0</v>
      </c>
      <c r="AJ870" s="127"/>
      <c r="AK870" s="127">
        <v>0</v>
      </c>
      <c r="AL870" s="127">
        <v>0</v>
      </c>
      <c r="AM870" s="127">
        <v>0</v>
      </c>
      <c r="AN870" s="127"/>
      <c r="AO870" s="127" t="s">
        <v>683</v>
      </c>
    </row>
    <row r="871" spans="1:41" ht="15.75" hidden="1" outlineLevel="1">
      <c r="A871" s="155">
        <v>608580</v>
      </c>
      <c r="B871" s="11">
        <f t="shared" si="5882"/>
        <v>630600430</v>
      </c>
      <c r="C871" s="173">
        <v>600430</v>
      </c>
      <c r="D871" s="140"/>
      <c r="E871" s="55" t="s">
        <v>110</v>
      </c>
      <c r="F871" s="78" t="s">
        <v>613</v>
      </c>
      <c r="G871" s="107" t="s">
        <v>587</v>
      </c>
      <c r="H871" s="50">
        <f>IFERROR(IF(G870,H870/G870*100,0),0)</f>
        <v>0</v>
      </c>
      <c r="I871" s="50">
        <f t="shared" ref="I871" si="5885">IFERROR(IF(H870,I870/H870*100,0),0)</f>
        <v>0</v>
      </c>
      <c r="J871" s="50">
        <f t="shared" ref="J871" si="5886">IFERROR(IF(I870,J870/I870*100,0),0)</f>
        <v>0</v>
      </c>
      <c r="K871" s="50">
        <f t="shared" ref="K871" si="5887">IFERROR(IF(J870,K870/J870*100,0),0)</f>
        <v>0</v>
      </c>
      <c r="L871" s="50">
        <f t="shared" ref="L871" si="5888">IFERROR(IF(K870,L870/K870*100,0),0)</f>
        <v>0</v>
      </c>
      <c r="M871" s="50">
        <f t="shared" ref="M871" si="5889">IFERROR(IF(L870,M870/L870*100,0),0)</f>
        <v>0</v>
      </c>
      <c r="N871" s="107" t="s">
        <v>587</v>
      </c>
      <c r="O871" s="50">
        <f>IFERROR(IF(N870,O870/N870*100,0),0)</f>
        <v>0</v>
      </c>
      <c r="P871" s="50">
        <f t="shared" ref="P871" si="5890">IFERROR(IF(O870,P870/O870*100,0),0)</f>
        <v>0</v>
      </c>
      <c r="Q871" s="50">
        <f t="shared" ref="Q871:S871" si="5891">IFERROR(IF(P870,Q870/P870*100,0),0)</f>
        <v>0</v>
      </c>
      <c r="R871" s="50">
        <f t="shared" si="5891"/>
        <v>0</v>
      </c>
      <c r="S871" s="50">
        <f t="shared" si="5891"/>
        <v>0</v>
      </c>
      <c r="T871" s="215"/>
      <c r="AA871" s="177" t="s">
        <v>110</v>
      </c>
      <c r="AD871" s="107">
        <v>0</v>
      </c>
      <c r="AE871" s="50">
        <v>0</v>
      </c>
      <c r="AF871" s="50">
        <v>0</v>
      </c>
      <c r="AG871" s="50">
        <v>0</v>
      </c>
      <c r="AH871" s="50">
        <v>0</v>
      </c>
      <c r="AI871" s="50">
        <v>0</v>
      </c>
      <c r="AJ871" s="50"/>
      <c r="AK871" s="107">
        <v>0</v>
      </c>
      <c r="AL871" s="50">
        <v>0</v>
      </c>
      <c r="AM871" s="50">
        <v>0</v>
      </c>
      <c r="AN871" s="50"/>
      <c r="AO871" s="50" t="s">
        <v>683</v>
      </c>
    </row>
    <row r="872" spans="1:41" ht="15.75" hidden="1" outlineLevel="1">
      <c r="A872" s="155">
        <v>608590</v>
      </c>
      <c r="B872" s="11">
        <f t="shared" si="5882"/>
        <v>630600440</v>
      </c>
      <c r="C872" s="173">
        <v>600440</v>
      </c>
      <c r="D872" s="140"/>
      <c r="E872" s="109" t="str">
        <f>E550</f>
        <v>Бюджетообразующее предприятие 22</v>
      </c>
      <c r="F872" s="24" t="s">
        <v>106</v>
      </c>
      <c r="G872" s="127">
        <f t="shared" ref="G872:M872" si="5892">IFERROR(G228*12*G550/1000,0)</f>
        <v>0</v>
      </c>
      <c r="H872" s="127">
        <f t="shared" si="5892"/>
        <v>0</v>
      </c>
      <c r="I872" s="127">
        <f t="shared" si="5892"/>
        <v>0</v>
      </c>
      <c r="J872" s="127">
        <f t="shared" si="5892"/>
        <v>0</v>
      </c>
      <c r="K872" s="127">
        <f t="shared" si="5892"/>
        <v>0</v>
      </c>
      <c r="L872" s="127">
        <f t="shared" si="5892"/>
        <v>0</v>
      </c>
      <c r="M872" s="127">
        <f t="shared" si="5892"/>
        <v>0</v>
      </c>
      <c r="N872" s="127">
        <f>IFERROR(N228*3*N550/1000,0)</f>
        <v>0</v>
      </c>
      <c r="O872" s="127">
        <f t="shared" ref="O872:Q872" si="5893">IFERROR(O228*3*O550/1000,0)</f>
        <v>0</v>
      </c>
      <c r="P872" s="127">
        <f t="shared" si="5893"/>
        <v>0</v>
      </c>
      <c r="Q872" s="127">
        <f t="shared" si="5893"/>
        <v>0</v>
      </c>
      <c r="R872" s="127">
        <f>IFERROR(R228*2*R550/1000,0)</f>
        <v>0</v>
      </c>
      <c r="S872" s="127">
        <f>IFERROR(S228*2*S550/1000,0)</f>
        <v>0</v>
      </c>
      <c r="T872" s="216"/>
      <c r="AA872" s="177" t="s">
        <v>666</v>
      </c>
      <c r="AD872" s="127">
        <v>0</v>
      </c>
      <c r="AE872" s="127">
        <v>0</v>
      </c>
      <c r="AF872" s="127">
        <v>0</v>
      </c>
      <c r="AG872" s="127">
        <v>0</v>
      </c>
      <c r="AH872" s="127">
        <v>0</v>
      </c>
      <c r="AI872" s="127">
        <v>0</v>
      </c>
      <c r="AJ872" s="127"/>
      <c r="AK872" s="127">
        <v>0</v>
      </c>
      <c r="AL872" s="127">
        <v>0</v>
      </c>
      <c r="AM872" s="127">
        <v>0</v>
      </c>
      <c r="AN872" s="127"/>
      <c r="AO872" s="127" t="s">
        <v>683</v>
      </c>
    </row>
    <row r="873" spans="1:41" ht="15.75" hidden="1" outlineLevel="1">
      <c r="A873" s="155">
        <v>608600</v>
      </c>
      <c r="B873" s="11">
        <f t="shared" si="5882"/>
        <v>630600450</v>
      </c>
      <c r="C873" s="173">
        <v>600450</v>
      </c>
      <c r="D873" s="140"/>
      <c r="E873" s="55" t="s">
        <v>110</v>
      </c>
      <c r="F873" s="78" t="s">
        <v>613</v>
      </c>
      <c r="G873" s="107" t="s">
        <v>587</v>
      </c>
      <c r="H873" s="50">
        <f>IFERROR(IF(G872,H872/G872*100,0),0)</f>
        <v>0</v>
      </c>
      <c r="I873" s="50">
        <f t="shared" ref="I873" si="5894">IFERROR(IF(H872,I872/H872*100,0),0)</f>
        <v>0</v>
      </c>
      <c r="J873" s="50">
        <f t="shared" ref="J873" si="5895">IFERROR(IF(I872,J872/I872*100,0),0)</f>
        <v>0</v>
      </c>
      <c r="K873" s="50">
        <f t="shared" ref="K873" si="5896">IFERROR(IF(J872,K872/J872*100,0),0)</f>
        <v>0</v>
      </c>
      <c r="L873" s="50">
        <f t="shared" ref="L873" si="5897">IFERROR(IF(K872,L872/K872*100,0),0)</f>
        <v>0</v>
      </c>
      <c r="M873" s="50">
        <f t="shared" ref="M873" si="5898">IFERROR(IF(L872,M872/L872*100,0),0)</f>
        <v>0</v>
      </c>
      <c r="N873" s="107" t="s">
        <v>587</v>
      </c>
      <c r="O873" s="50">
        <f>IFERROR(IF(N872,O872/N872*100,0),0)</f>
        <v>0</v>
      </c>
      <c r="P873" s="50">
        <f t="shared" ref="P873" si="5899">IFERROR(IF(O872,P872/O872*100,0),0)</f>
        <v>0</v>
      </c>
      <c r="Q873" s="50">
        <f t="shared" ref="Q873:S873" si="5900">IFERROR(IF(P872,Q872/P872*100,0),0)</f>
        <v>0</v>
      </c>
      <c r="R873" s="50">
        <f t="shared" si="5900"/>
        <v>0</v>
      </c>
      <c r="S873" s="50">
        <f t="shared" si="5900"/>
        <v>0</v>
      </c>
      <c r="T873" s="215"/>
      <c r="AA873" s="177" t="s">
        <v>110</v>
      </c>
      <c r="AD873" s="107">
        <v>0</v>
      </c>
      <c r="AE873" s="50">
        <v>0</v>
      </c>
      <c r="AF873" s="50">
        <v>0</v>
      </c>
      <c r="AG873" s="50">
        <v>0</v>
      </c>
      <c r="AH873" s="50">
        <v>0</v>
      </c>
      <c r="AI873" s="50">
        <v>0</v>
      </c>
      <c r="AJ873" s="50"/>
      <c r="AK873" s="107">
        <v>0</v>
      </c>
      <c r="AL873" s="50">
        <v>0</v>
      </c>
      <c r="AM873" s="50">
        <v>0</v>
      </c>
      <c r="AN873" s="50"/>
      <c r="AO873" s="50" t="s">
        <v>683</v>
      </c>
    </row>
    <row r="874" spans="1:41" ht="15.75" hidden="1" outlineLevel="1">
      <c r="A874" s="155">
        <v>608610</v>
      </c>
      <c r="B874" s="11">
        <f t="shared" si="5882"/>
        <v>630600460</v>
      </c>
      <c r="C874" s="173">
        <v>600460</v>
      </c>
      <c r="D874" s="140"/>
      <c r="E874" s="109" t="str">
        <f>E552</f>
        <v>Бюджетообразующее предприятие 23</v>
      </c>
      <c r="F874" s="24" t="s">
        <v>106</v>
      </c>
      <c r="G874" s="127">
        <f t="shared" ref="G874:M874" si="5901">IFERROR(G230*12*G552/1000,0)</f>
        <v>0</v>
      </c>
      <c r="H874" s="127">
        <f t="shared" si="5901"/>
        <v>0</v>
      </c>
      <c r="I874" s="127">
        <f t="shared" si="5901"/>
        <v>0</v>
      </c>
      <c r="J874" s="127">
        <f t="shared" si="5901"/>
        <v>0</v>
      </c>
      <c r="K874" s="127">
        <f t="shared" si="5901"/>
        <v>0</v>
      </c>
      <c r="L874" s="127">
        <f t="shared" si="5901"/>
        <v>0</v>
      </c>
      <c r="M874" s="127">
        <f t="shared" si="5901"/>
        <v>0</v>
      </c>
      <c r="N874" s="127">
        <f>IFERROR(N230*3*N552/1000,0)</f>
        <v>0</v>
      </c>
      <c r="O874" s="127">
        <f t="shared" ref="O874:Q874" si="5902">IFERROR(O230*3*O552/1000,0)</f>
        <v>0</v>
      </c>
      <c r="P874" s="127">
        <f t="shared" si="5902"/>
        <v>0</v>
      </c>
      <c r="Q874" s="127">
        <f t="shared" si="5902"/>
        <v>0</v>
      </c>
      <c r="R874" s="127">
        <f>IFERROR(R230*2*R552/1000,0)</f>
        <v>0</v>
      </c>
      <c r="S874" s="127">
        <f>IFERROR(S230*2*S552/1000,0)</f>
        <v>0</v>
      </c>
      <c r="T874" s="216"/>
      <c r="AA874" s="177" t="s">
        <v>667</v>
      </c>
      <c r="AD874" s="127">
        <v>0</v>
      </c>
      <c r="AE874" s="127">
        <v>0</v>
      </c>
      <c r="AF874" s="127">
        <v>0</v>
      </c>
      <c r="AG874" s="127">
        <v>0</v>
      </c>
      <c r="AH874" s="127">
        <v>0</v>
      </c>
      <c r="AI874" s="127">
        <v>0</v>
      </c>
      <c r="AJ874" s="127"/>
      <c r="AK874" s="127">
        <v>0</v>
      </c>
      <c r="AL874" s="127">
        <v>0</v>
      </c>
      <c r="AM874" s="127">
        <v>0</v>
      </c>
      <c r="AN874" s="127"/>
      <c r="AO874" s="127" t="s">
        <v>683</v>
      </c>
    </row>
    <row r="875" spans="1:41" ht="15.75" hidden="1" outlineLevel="1">
      <c r="A875" s="155">
        <v>608620</v>
      </c>
      <c r="B875" s="11">
        <f t="shared" si="5882"/>
        <v>630600470</v>
      </c>
      <c r="C875" s="173">
        <v>600470</v>
      </c>
      <c r="D875" s="140"/>
      <c r="E875" s="55" t="s">
        <v>110</v>
      </c>
      <c r="F875" s="78" t="s">
        <v>613</v>
      </c>
      <c r="G875" s="107" t="s">
        <v>587</v>
      </c>
      <c r="H875" s="50">
        <f>IFERROR(IF(G874,H874/G874*100,0),0)</f>
        <v>0</v>
      </c>
      <c r="I875" s="50">
        <f t="shared" ref="I875" si="5903">IFERROR(IF(H874,I874/H874*100,0),0)</f>
        <v>0</v>
      </c>
      <c r="J875" s="50">
        <f t="shared" ref="J875" si="5904">IFERROR(IF(I874,J874/I874*100,0),0)</f>
        <v>0</v>
      </c>
      <c r="K875" s="50">
        <f t="shared" ref="K875" si="5905">IFERROR(IF(J874,K874/J874*100,0),0)</f>
        <v>0</v>
      </c>
      <c r="L875" s="50">
        <f t="shared" ref="L875" si="5906">IFERROR(IF(K874,L874/K874*100,0),0)</f>
        <v>0</v>
      </c>
      <c r="M875" s="50">
        <f t="shared" ref="M875" si="5907">IFERROR(IF(L874,M874/L874*100,0),0)</f>
        <v>0</v>
      </c>
      <c r="N875" s="107" t="s">
        <v>587</v>
      </c>
      <c r="O875" s="50">
        <f>IFERROR(IF(N874,O874/N874*100,0),0)</f>
        <v>0</v>
      </c>
      <c r="P875" s="50">
        <f t="shared" ref="P875" si="5908">IFERROR(IF(O874,P874/O874*100,0),0)</f>
        <v>0</v>
      </c>
      <c r="Q875" s="50">
        <f t="shared" ref="Q875:S875" si="5909">IFERROR(IF(P874,Q874/P874*100,0),0)</f>
        <v>0</v>
      </c>
      <c r="R875" s="50">
        <f t="shared" si="5909"/>
        <v>0</v>
      </c>
      <c r="S875" s="50">
        <f t="shared" si="5909"/>
        <v>0</v>
      </c>
      <c r="T875" s="215"/>
      <c r="AA875" s="177" t="s">
        <v>110</v>
      </c>
      <c r="AD875" s="107">
        <v>0</v>
      </c>
      <c r="AE875" s="50">
        <v>0</v>
      </c>
      <c r="AF875" s="50">
        <v>0</v>
      </c>
      <c r="AG875" s="50">
        <v>0</v>
      </c>
      <c r="AH875" s="50">
        <v>0</v>
      </c>
      <c r="AI875" s="50">
        <v>0</v>
      </c>
      <c r="AJ875" s="50"/>
      <c r="AK875" s="107">
        <v>0</v>
      </c>
      <c r="AL875" s="50">
        <v>0</v>
      </c>
      <c r="AM875" s="50">
        <v>0</v>
      </c>
      <c r="AN875" s="50"/>
      <c r="AO875" s="50" t="s">
        <v>683</v>
      </c>
    </row>
    <row r="876" spans="1:41" ht="15.75" hidden="1" outlineLevel="1">
      <c r="A876" s="155">
        <v>608630</v>
      </c>
      <c r="B876" s="11">
        <f t="shared" si="5882"/>
        <v>630600480</v>
      </c>
      <c r="C876" s="173">
        <v>600480</v>
      </c>
      <c r="D876" s="140"/>
      <c r="E876" s="109" t="str">
        <f>E554</f>
        <v>Бюджетообразующее предприятие 24</v>
      </c>
      <c r="F876" s="24" t="s">
        <v>106</v>
      </c>
      <c r="G876" s="127">
        <f t="shared" ref="G876:M876" si="5910">IFERROR(G232*12*G554/1000,0)</f>
        <v>0</v>
      </c>
      <c r="H876" s="127">
        <f t="shared" si="5910"/>
        <v>0</v>
      </c>
      <c r="I876" s="127">
        <f t="shared" si="5910"/>
        <v>0</v>
      </c>
      <c r="J876" s="127">
        <f t="shared" si="5910"/>
        <v>0</v>
      </c>
      <c r="K876" s="127">
        <f t="shared" si="5910"/>
        <v>0</v>
      </c>
      <c r="L876" s="127">
        <f t="shared" si="5910"/>
        <v>0</v>
      </c>
      <c r="M876" s="127">
        <f t="shared" si="5910"/>
        <v>0</v>
      </c>
      <c r="N876" s="127">
        <f>IFERROR(N232*3*N554/1000,0)</f>
        <v>0</v>
      </c>
      <c r="O876" s="127">
        <f t="shared" ref="O876:Q876" si="5911">IFERROR(O232*3*O554/1000,0)</f>
        <v>0</v>
      </c>
      <c r="P876" s="127">
        <f t="shared" si="5911"/>
        <v>0</v>
      </c>
      <c r="Q876" s="127">
        <f t="shared" si="5911"/>
        <v>0</v>
      </c>
      <c r="R876" s="127">
        <f>IFERROR(R232*2*R554/1000,0)</f>
        <v>0</v>
      </c>
      <c r="S876" s="127">
        <f>IFERROR(S232*2*S554/1000,0)</f>
        <v>0</v>
      </c>
      <c r="T876" s="216"/>
      <c r="AA876" s="177" t="s">
        <v>668</v>
      </c>
      <c r="AD876" s="127">
        <v>0</v>
      </c>
      <c r="AE876" s="127">
        <v>0</v>
      </c>
      <c r="AF876" s="127">
        <v>0</v>
      </c>
      <c r="AG876" s="127">
        <v>0</v>
      </c>
      <c r="AH876" s="127">
        <v>0</v>
      </c>
      <c r="AI876" s="127">
        <v>0</v>
      </c>
      <c r="AJ876" s="127"/>
      <c r="AK876" s="127">
        <v>0</v>
      </c>
      <c r="AL876" s="127">
        <v>0</v>
      </c>
      <c r="AM876" s="127">
        <v>0</v>
      </c>
      <c r="AN876" s="127"/>
      <c r="AO876" s="127" t="s">
        <v>683</v>
      </c>
    </row>
    <row r="877" spans="1:41" ht="15.75" hidden="1" outlineLevel="1">
      <c r="A877" s="155">
        <v>608640</v>
      </c>
      <c r="B877" s="11">
        <f t="shared" si="5882"/>
        <v>630600490</v>
      </c>
      <c r="C877" s="173">
        <v>600490</v>
      </c>
      <c r="D877" s="140"/>
      <c r="E877" s="55" t="s">
        <v>110</v>
      </c>
      <c r="F877" s="78" t="s">
        <v>613</v>
      </c>
      <c r="G877" s="107" t="s">
        <v>587</v>
      </c>
      <c r="H877" s="50">
        <f>IFERROR(IF(G876,H876/G876*100,0),0)</f>
        <v>0</v>
      </c>
      <c r="I877" s="50">
        <f t="shared" ref="I877" si="5912">IFERROR(IF(H876,I876/H876*100,0),0)</f>
        <v>0</v>
      </c>
      <c r="J877" s="50">
        <f t="shared" ref="J877" si="5913">IFERROR(IF(I876,J876/I876*100,0),0)</f>
        <v>0</v>
      </c>
      <c r="K877" s="50">
        <f t="shared" ref="K877" si="5914">IFERROR(IF(J876,K876/J876*100,0),0)</f>
        <v>0</v>
      </c>
      <c r="L877" s="50">
        <f t="shared" ref="L877" si="5915">IFERROR(IF(K876,L876/K876*100,0),0)</f>
        <v>0</v>
      </c>
      <c r="M877" s="50">
        <f t="shared" ref="M877" si="5916">IFERROR(IF(L876,M876/L876*100,0),0)</f>
        <v>0</v>
      </c>
      <c r="N877" s="107" t="s">
        <v>587</v>
      </c>
      <c r="O877" s="50">
        <f>IFERROR(IF(N876,O876/N876*100,0),0)</f>
        <v>0</v>
      </c>
      <c r="P877" s="50">
        <f t="shared" ref="P877" si="5917">IFERROR(IF(O876,P876/O876*100,0),0)</f>
        <v>0</v>
      </c>
      <c r="Q877" s="50">
        <f t="shared" ref="Q877:S877" si="5918">IFERROR(IF(P876,Q876/P876*100,0),0)</f>
        <v>0</v>
      </c>
      <c r="R877" s="50">
        <f t="shared" si="5918"/>
        <v>0</v>
      </c>
      <c r="S877" s="50">
        <f t="shared" si="5918"/>
        <v>0</v>
      </c>
      <c r="T877" s="215"/>
      <c r="AA877" s="177" t="s">
        <v>110</v>
      </c>
      <c r="AD877" s="107">
        <v>0</v>
      </c>
      <c r="AE877" s="50">
        <v>0</v>
      </c>
      <c r="AF877" s="50">
        <v>0</v>
      </c>
      <c r="AG877" s="50">
        <v>0</v>
      </c>
      <c r="AH877" s="50">
        <v>0</v>
      </c>
      <c r="AI877" s="50">
        <v>0</v>
      </c>
      <c r="AJ877" s="50"/>
      <c r="AK877" s="107">
        <v>0</v>
      </c>
      <c r="AL877" s="50">
        <v>0</v>
      </c>
      <c r="AM877" s="50">
        <v>0</v>
      </c>
      <c r="AN877" s="50"/>
      <c r="AO877" s="50" t="s">
        <v>683</v>
      </c>
    </row>
    <row r="878" spans="1:41" ht="15.75" hidden="1" outlineLevel="1">
      <c r="A878" s="155">
        <v>608650</v>
      </c>
      <c r="B878" s="11">
        <f t="shared" si="5882"/>
        <v>630600500</v>
      </c>
      <c r="C878" s="173">
        <v>600500</v>
      </c>
      <c r="D878" s="140"/>
      <c r="E878" s="109" t="str">
        <f>E556</f>
        <v>Бюджетообразующее предприятие 25</v>
      </c>
      <c r="F878" s="24" t="s">
        <v>106</v>
      </c>
      <c r="G878" s="127">
        <f t="shared" ref="G878:M878" si="5919">IFERROR(G234*12*G556/1000,0)</f>
        <v>0</v>
      </c>
      <c r="H878" s="127">
        <f t="shared" si="5919"/>
        <v>0</v>
      </c>
      <c r="I878" s="127">
        <f t="shared" si="5919"/>
        <v>0</v>
      </c>
      <c r="J878" s="127">
        <f t="shared" si="5919"/>
        <v>0</v>
      </c>
      <c r="K878" s="127">
        <f t="shared" si="5919"/>
        <v>0</v>
      </c>
      <c r="L878" s="127">
        <f t="shared" si="5919"/>
        <v>0</v>
      </c>
      <c r="M878" s="127">
        <f t="shared" si="5919"/>
        <v>0</v>
      </c>
      <c r="N878" s="127">
        <f>IFERROR(N234*3*N556/1000,0)</f>
        <v>0</v>
      </c>
      <c r="O878" s="127">
        <f t="shared" ref="O878:Q878" si="5920">IFERROR(O234*3*O556/1000,0)</f>
        <v>0</v>
      </c>
      <c r="P878" s="127">
        <f t="shared" si="5920"/>
        <v>0</v>
      </c>
      <c r="Q878" s="127">
        <f t="shared" si="5920"/>
        <v>0</v>
      </c>
      <c r="R878" s="127">
        <f>IFERROR(R234*2*R556/1000,0)</f>
        <v>0</v>
      </c>
      <c r="S878" s="127">
        <f>IFERROR(S234*2*S556/1000,0)</f>
        <v>0</v>
      </c>
      <c r="T878" s="216"/>
      <c r="AA878" s="177" t="s">
        <v>669</v>
      </c>
      <c r="AD878" s="127">
        <v>0</v>
      </c>
      <c r="AE878" s="127">
        <v>0</v>
      </c>
      <c r="AF878" s="127">
        <v>0</v>
      </c>
      <c r="AG878" s="127">
        <v>0</v>
      </c>
      <c r="AH878" s="127">
        <v>0</v>
      </c>
      <c r="AI878" s="127">
        <v>0</v>
      </c>
      <c r="AJ878" s="127"/>
      <c r="AK878" s="127">
        <v>0</v>
      </c>
      <c r="AL878" s="127">
        <v>0</v>
      </c>
      <c r="AM878" s="127">
        <v>0</v>
      </c>
      <c r="AN878" s="127"/>
      <c r="AO878" s="127" t="s">
        <v>683</v>
      </c>
    </row>
    <row r="879" spans="1:41" ht="15.75" hidden="1" outlineLevel="1">
      <c r="A879" s="155">
        <v>608660</v>
      </c>
      <c r="B879" s="11">
        <f t="shared" si="5882"/>
        <v>630600510</v>
      </c>
      <c r="C879" s="173">
        <v>600510</v>
      </c>
      <c r="D879" s="140"/>
      <c r="E879" s="55" t="s">
        <v>110</v>
      </c>
      <c r="F879" s="78" t="s">
        <v>613</v>
      </c>
      <c r="G879" s="107" t="s">
        <v>587</v>
      </c>
      <c r="H879" s="50">
        <f>IFERROR(IF(G878,H878/G878*100,0),0)</f>
        <v>0</v>
      </c>
      <c r="I879" s="50">
        <f t="shared" ref="I879" si="5921">IFERROR(IF(H878,I878/H878*100,0),0)</f>
        <v>0</v>
      </c>
      <c r="J879" s="50">
        <f t="shared" ref="J879" si="5922">IFERROR(IF(I878,J878/I878*100,0),0)</f>
        <v>0</v>
      </c>
      <c r="K879" s="50">
        <f t="shared" ref="K879" si="5923">IFERROR(IF(J878,K878/J878*100,0),0)</f>
        <v>0</v>
      </c>
      <c r="L879" s="50">
        <f t="shared" ref="L879" si="5924">IFERROR(IF(K878,L878/K878*100,0),0)</f>
        <v>0</v>
      </c>
      <c r="M879" s="50">
        <f t="shared" ref="M879" si="5925">IFERROR(IF(L878,M878/L878*100,0),0)</f>
        <v>0</v>
      </c>
      <c r="N879" s="107" t="s">
        <v>587</v>
      </c>
      <c r="O879" s="50">
        <f>IFERROR(IF(N878,O878/N878*100,0),0)</f>
        <v>0</v>
      </c>
      <c r="P879" s="50">
        <f t="shared" ref="P879" si="5926">IFERROR(IF(O878,P878/O878*100,0),0)</f>
        <v>0</v>
      </c>
      <c r="Q879" s="50">
        <f t="shared" ref="Q879:S879" si="5927">IFERROR(IF(P878,Q878/P878*100,0),0)</f>
        <v>0</v>
      </c>
      <c r="R879" s="50">
        <f t="shared" si="5927"/>
        <v>0</v>
      </c>
      <c r="S879" s="50">
        <f t="shared" si="5927"/>
        <v>0</v>
      </c>
      <c r="T879" s="215"/>
      <c r="AA879" s="177" t="s">
        <v>110</v>
      </c>
      <c r="AD879" s="107">
        <v>0</v>
      </c>
      <c r="AE879" s="50">
        <v>0</v>
      </c>
      <c r="AF879" s="50">
        <v>0</v>
      </c>
      <c r="AG879" s="50">
        <v>0</v>
      </c>
      <c r="AH879" s="50">
        <v>0</v>
      </c>
      <c r="AI879" s="50">
        <v>0</v>
      </c>
      <c r="AJ879" s="50"/>
      <c r="AK879" s="107">
        <v>0</v>
      </c>
      <c r="AL879" s="50">
        <v>0</v>
      </c>
      <c r="AM879" s="50">
        <v>0</v>
      </c>
      <c r="AN879" s="50"/>
      <c r="AO879" s="50" t="s">
        <v>683</v>
      </c>
    </row>
    <row r="880" spans="1:41" ht="15.75" hidden="1" outlineLevel="1">
      <c r="A880" s="155">
        <v>608670</v>
      </c>
      <c r="B880" s="11">
        <f t="shared" si="5882"/>
        <v>630600520</v>
      </c>
      <c r="C880" s="173">
        <v>600520</v>
      </c>
      <c r="D880" s="140"/>
      <c r="E880" s="109" t="str">
        <f>E558</f>
        <v>Бюджетообразующее предприятие 26</v>
      </c>
      <c r="F880" s="24" t="s">
        <v>106</v>
      </c>
      <c r="G880" s="127">
        <f t="shared" ref="G880:M880" si="5928">IFERROR(G236*12*G558/1000,0)</f>
        <v>0</v>
      </c>
      <c r="H880" s="127">
        <f t="shared" si="5928"/>
        <v>0</v>
      </c>
      <c r="I880" s="127">
        <f t="shared" si="5928"/>
        <v>0</v>
      </c>
      <c r="J880" s="127">
        <f t="shared" si="5928"/>
        <v>0</v>
      </c>
      <c r="K880" s="127">
        <f t="shared" si="5928"/>
        <v>0</v>
      </c>
      <c r="L880" s="127">
        <f t="shared" si="5928"/>
        <v>0</v>
      </c>
      <c r="M880" s="127">
        <f t="shared" si="5928"/>
        <v>0</v>
      </c>
      <c r="N880" s="127">
        <f>IFERROR(N236*3*N558/1000,0)</f>
        <v>0</v>
      </c>
      <c r="O880" s="127">
        <f t="shared" ref="O880:Q880" si="5929">IFERROR(O236*3*O558/1000,0)</f>
        <v>0</v>
      </c>
      <c r="P880" s="127">
        <f t="shared" si="5929"/>
        <v>0</v>
      </c>
      <c r="Q880" s="127">
        <f t="shared" si="5929"/>
        <v>0</v>
      </c>
      <c r="R880" s="127">
        <f>IFERROR(R236*2*R558/1000,0)</f>
        <v>0</v>
      </c>
      <c r="S880" s="127">
        <f>IFERROR(S236*2*S558/1000,0)</f>
        <v>0</v>
      </c>
      <c r="T880" s="216"/>
      <c r="AA880" s="177" t="s">
        <v>670</v>
      </c>
      <c r="AD880" s="127">
        <v>0</v>
      </c>
      <c r="AE880" s="127">
        <v>0</v>
      </c>
      <c r="AF880" s="127">
        <v>0</v>
      </c>
      <c r="AG880" s="127">
        <v>0</v>
      </c>
      <c r="AH880" s="127">
        <v>0</v>
      </c>
      <c r="AI880" s="127">
        <v>0</v>
      </c>
      <c r="AJ880" s="127"/>
      <c r="AK880" s="127">
        <v>0</v>
      </c>
      <c r="AL880" s="127">
        <v>0</v>
      </c>
      <c r="AM880" s="127">
        <v>0</v>
      </c>
      <c r="AN880" s="127"/>
      <c r="AO880" s="127" t="s">
        <v>683</v>
      </c>
    </row>
    <row r="881" spans="1:41" ht="15.75" hidden="1" outlineLevel="1">
      <c r="A881" s="155">
        <v>608680</v>
      </c>
      <c r="B881" s="11">
        <f t="shared" si="5882"/>
        <v>630600530</v>
      </c>
      <c r="C881" s="173">
        <v>600530</v>
      </c>
      <c r="D881" s="140"/>
      <c r="E881" s="55" t="s">
        <v>110</v>
      </c>
      <c r="F881" s="78" t="s">
        <v>613</v>
      </c>
      <c r="G881" s="107" t="s">
        <v>587</v>
      </c>
      <c r="H881" s="50">
        <f>IFERROR(IF(G880,H880/G880*100,0),0)</f>
        <v>0</v>
      </c>
      <c r="I881" s="50">
        <f t="shared" ref="I881" si="5930">IFERROR(IF(H880,I880/H880*100,0),0)</f>
        <v>0</v>
      </c>
      <c r="J881" s="50">
        <f t="shared" ref="J881" si="5931">IFERROR(IF(I880,J880/I880*100,0),0)</f>
        <v>0</v>
      </c>
      <c r="K881" s="50">
        <f t="shared" ref="K881" si="5932">IFERROR(IF(J880,K880/J880*100,0),0)</f>
        <v>0</v>
      </c>
      <c r="L881" s="50">
        <f t="shared" ref="L881" si="5933">IFERROR(IF(K880,L880/K880*100,0),0)</f>
        <v>0</v>
      </c>
      <c r="M881" s="50">
        <f t="shared" ref="M881" si="5934">IFERROR(IF(L880,M880/L880*100,0),0)</f>
        <v>0</v>
      </c>
      <c r="N881" s="107" t="s">
        <v>587</v>
      </c>
      <c r="O881" s="50">
        <f>IFERROR(IF(N880,O880/N880*100,0),0)</f>
        <v>0</v>
      </c>
      <c r="P881" s="50">
        <f t="shared" ref="P881" si="5935">IFERROR(IF(O880,P880/O880*100,0),0)</f>
        <v>0</v>
      </c>
      <c r="Q881" s="50">
        <f t="shared" ref="Q881:S881" si="5936">IFERROR(IF(P880,Q880/P880*100,0),0)</f>
        <v>0</v>
      </c>
      <c r="R881" s="50">
        <f t="shared" si="5936"/>
        <v>0</v>
      </c>
      <c r="S881" s="50">
        <f t="shared" si="5936"/>
        <v>0</v>
      </c>
      <c r="T881" s="215"/>
      <c r="AA881" s="177" t="s">
        <v>110</v>
      </c>
      <c r="AD881" s="107">
        <v>0</v>
      </c>
      <c r="AE881" s="50">
        <v>0</v>
      </c>
      <c r="AF881" s="50">
        <v>0</v>
      </c>
      <c r="AG881" s="50">
        <v>0</v>
      </c>
      <c r="AH881" s="50">
        <v>0</v>
      </c>
      <c r="AI881" s="50">
        <v>0</v>
      </c>
      <c r="AJ881" s="50"/>
      <c r="AK881" s="107">
        <v>0</v>
      </c>
      <c r="AL881" s="50">
        <v>0</v>
      </c>
      <c r="AM881" s="50">
        <v>0</v>
      </c>
      <c r="AN881" s="50"/>
      <c r="AO881" s="50" t="s">
        <v>683</v>
      </c>
    </row>
    <row r="882" spans="1:41" ht="15.75" hidden="1" outlineLevel="1">
      <c r="A882" s="155">
        <v>608690</v>
      </c>
      <c r="B882" s="11">
        <f t="shared" si="5882"/>
        <v>630600540</v>
      </c>
      <c r="C882" s="173">
        <v>600540</v>
      </c>
      <c r="D882" s="140"/>
      <c r="E882" s="109" t="str">
        <f>E560</f>
        <v>Бюджетообразующее предприятие 27</v>
      </c>
      <c r="F882" s="24" t="s">
        <v>106</v>
      </c>
      <c r="G882" s="127">
        <f t="shared" ref="G882:M882" si="5937">IFERROR(G238*12*G560/1000,0)</f>
        <v>0</v>
      </c>
      <c r="H882" s="127">
        <f t="shared" si="5937"/>
        <v>0</v>
      </c>
      <c r="I882" s="127">
        <f t="shared" si="5937"/>
        <v>0</v>
      </c>
      <c r="J882" s="127">
        <f t="shared" si="5937"/>
        <v>0</v>
      </c>
      <c r="K882" s="127">
        <f t="shared" si="5937"/>
        <v>0</v>
      </c>
      <c r="L882" s="127">
        <f t="shared" si="5937"/>
        <v>0</v>
      </c>
      <c r="M882" s="127">
        <f t="shared" si="5937"/>
        <v>0</v>
      </c>
      <c r="N882" s="127">
        <f>IFERROR(N238*3*N560/1000,0)</f>
        <v>0</v>
      </c>
      <c r="O882" s="127">
        <f t="shared" ref="O882:Q882" si="5938">IFERROR(O238*3*O560/1000,0)</f>
        <v>0</v>
      </c>
      <c r="P882" s="127">
        <f t="shared" si="5938"/>
        <v>0</v>
      </c>
      <c r="Q882" s="127">
        <f t="shared" si="5938"/>
        <v>0</v>
      </c>
      <c r="R882" s="127">
        <f>IFERROR(R238*2*R560/1000,0)</f>
        <v>0</v>
      </c>
      <c r="S882" s="127">
        <f>IFERROR(S238*2*S560/1000,0)</f>
        <v>0</v>
      </c>
      <c r="T882" s="216"/>
      <c r="AA882" s="177" t="s">
        <v>671</v>
      </c>
      <c r="AD882" s="127">
        <v>0</v>
      </c>
      <c r="AE882" s="127">
        <v>0</v>
      </c>
      <c r="AF882" s="127">
        <v>0</v>
      </c>
      <c r="AG882" s="127">
        <v>0</v>
      </c>
      <c r="AH882" s="127">
        <v>0</v>
      </c>
      <c r="AI882" s="127">
        <v>0</v>
      </c>
      <c r="AJ882" s="127"/>
      <c r="AK882" s="127">
        <v>0</v>
      </c>
      <c r="AL882" s="127">
        <v>0</v>
      </c>
      <c r="AM882" s="127">
        <v>0</v>
      </c>
      <c r="AN882" s="127"/>
      <c r="AO882" s="127" t="s">
        <v>683</v>
      </c>
    </row>
    <row r="883" spans="1:41" ht="15.75" hidden="1" outlineLevel="1">
      <c r="A883" s="155">
        <v>608700</v>
      </c>
      <c r="B883" s="11">
        <f t="shared" si="5882"/>
        <v>630600550</v>
      </c>
      <c r="C883" s="173">
        <v>600550</v>
      </c>
      <c r="D883" s="140"/>
      <c r="E883" s="55" t="s">
        <v>110</v>
      </c>
      <c r="F883" s="78" t="s">
        <v>613</v>
      </c>
      <c r="G883" s="107" t="s">
        <v>587</v>
      </c>
      <c r="H883" s="50">
        <f>IFERROR(IF(G882,H882/G882*100,0),0)</f>
        <v>0</v>
      </c>
      <c r="I883" s="50">
        <f t="shared" ref="I883" si="5939">IFERROR(IF(H882,I882/H882*100,0),0)</f>
        <v>0</v>
      </c>
      <c r="J883" s="50">
        <f t="shared" ref="J883" si="5940">IFERROR(IF(I882,J882/I882*100,0),0)</f>
        <v>0</v>
      </c>
      <c r="K883" s="50">
        <f t="shared" ref="K883" si="5941">IFERROR(IF(J882,K882/J882*100,0),0)</f>
        <v>0</v>
      </c>
      <c r="L883" s="50">
        <f t="shared" ref="L883" si="5942">IFERROR(IF(K882,L882/K882*100,0),0)</f>
        <v>0</v>
      </c>
      <c r="M883" s="50">
        <f t="shared" ref="M883" si="5943">IFERROR(IF(L882,M882/L882*100,0),0)</f>
        <v>0</v>
      </c>
      <c r="N883" s="107" t="s">
        <v>587</v>
      </c>
      <c r="O883" s="50">
        <f>IFERROR(IF(N882,O882/N882*100,0),0)</f>
        <v>0</v>
      </c>
      <c r="P883" s="50">
        <f t="shared" ref="P883" si="5944">IFERROR(IF(O882,P882/O882*100,0),0)</f>
        <v>0</v>
      </c>
      <c r="Q883" s="50">
        <f t="shared" ref="Q883:S883" si="5945">IFERROR(IF(P882,Q882/P882*100,0),0)</f>
        <v>0</v>
      </c>
      <c r="R883" s="50">
        <f t="shared" si="5945"/>
        <v>0</v>
      </c>
      <c r="S883" s="50">
        <f t="shared" si="5945"/>
        <v>0</v>
      </c>
      <c r="T883" s="215"/>
      <c r="AA883" s="177" t="s">
        <v>110</v>
      </c>
      <c r="AD883" s="107">
        <v>0</v>
      </c>
      <c r="AE883" s="50">
        <v>0</v>
      </c>
      <c r="AF883" s="50">
        <v>0</v>
      </c>
      <c r="AG883" s="50">
        <v>0</v>
      </c>
      <c r="AH883" s="50">
        <v>0</v>
      </c>
      <c r="AI883" s="50">
        <v>0</v>
      </c>
      <c r="AJ883" s="50"/>
      <c r="AK883" s="107">
        <v>0</v>
      </c>
      <c r="AL883" s="50">
        <v>0</v>
      </c>
      <c r="AM883" s="50">
        <v>0</v>
      </c>
      <c r="AN883" s="50"/>
      <c r="AO883" s="50" t="s">
        <v>683</v>
      </c>
    </row>
    <row r="884" spans="1:41" ht="15.75" hidden="1" outlineLevel="1">
      <c r="A884" s="155">
        <v>608710</v>
      </c>
      <c r="B884" s="11">
        <f t="shared" si="5882"/>
        <v>630600560</v>
      </c>
      <c r="C884" s="173">
        <v>600560</v>
      </c>
      <c r="D884" s="140"/>
      <c r="E884" s="109" t="str">
        <f>E562</f>
        <v>Бюджетообразующее предприятие 28</v>
      </c>
      <c r="F884" s="24" t="s">
        <v>106</v>
      </c>
      <c r="G884" s="127">
        <f t="shared" ref="G884:M884" si="5946">IFERROR(G240*12*G562/1000,0)</f>
        <v>0</v>
      </c>
      <c r="H884" s="127">
        <f t="shared" si="5946"/>
        <v>0</v>
      </c>
      <c r="I884" s="127">
        <f t="shared" si="5946"/>
        <v>0</v>
      </c>
      <c r="J884" s="127">
        <f t="shared" si="5946"/>
        <v>0</v>
      </c>
      <c r="K884" s="127">
        <f t="shared" si="5946"/>
        <v>0</v>
      </c>
      <c r="L884" s="127">
        <f t="shared" si="5946"/>
        <v>0</v>
      </c>
      <c r="M884" s="127">
        <f t="shared" si="5946"/>
        <v>0</v>
      </c>
      <c r="N884" s="127">
        <f>IFERROR(N240*3*N562/1000,0)</f>
        <v>0</v>
      </c>
      <c r="O884" s="127">
        <f t="shared" ref="O884:Q884" si="5947">IFERROR(O240*3*O562/1000,0)</f>
        <v>0</v>
      </c>
      <c r="P884" s="127">
        <f t="shared" si="5947"/>
        <v>0</v>
      </c>
      <c r="Q884" s="127">
        <f t="shared" si="5947"/>
        <v>0</v>
      </c>
      <c r="R884" s="127">
        <f>IFERROR(R240*2*R562/1000,0)</f>
        <v>0</v>
      </c>
      <c r="S884" s="127">
        <f>IFERROR(S240*2*S562/1000,0)</f>
        <v>0</v>
      </c>
      <c r="T884" s="216"/>
      <c r="AA884" s="177" t="s">
        <v>672</v>
      </c>
      <c r="AD884" s="127">
        <v>0</v>
      </c>
      <c r="AE884" s="127">
        <v>0</v>
      </c>
      <c r="AF884" s="127">
        <v>0</v>
      </c>
      <c r="AG884" s="127">
        <v>0</v>
      </c>
      <c r="AH884" s="127">
        <v>0</v>
      </c>
      <c r="AI884" s="127">
        <v>0</v>
      </c>
      <c r="AJ884" s="127"/>
      <c r="AK884" s="127">
        <v>0</v>
      </c>
      <c r="AL884" s="127">
        <v>0</v>
      </c>
      <c r="AM884" s="127">
        <v>0</v>
      </c>
      <c r="AN884" s="127"/>
      <c r="AO884" s="127" t="s">
        <v>683</v>
      </c>
    </row>
    <row r="885" spans="1:41" ht="15.75" hidden="1" outlineLevel="1">
      <c r="A885" s="155">
        <v>608720</v>
      </c>
      <c r="B885" s="11">
        <f t="shared" si="5882"/>
        <v>630600570</v>
      </c>
      <c r="C885" s="173">
        <v>600570</v>
      </c>
      <c r="D885" s="140"/>
      <c r="E885" s="55" t="s">
        <v>110</v>
      </c>
      <c r="F885" s="78" t="s">
        <v>613</v>
      </c>
      <c r="G885" s="107" t="s">
        <v>587</v>
      </c>
      <c r="H885" s="50">
        <f>IFERROR(IF(G884,H884/G884*100,0),0)</f>
        <v>0</v>
      </c>
      <c r="I885" s="50">
        <f t="shared" ref="I885" si="5948">IFERROR(IF(H884,I884/H884*100,0),0)</f>
        <v>0</v>
      </c>
      <c r="J885" s="50">
        <f t="shared" ref="J885" si="5949">IFERROR(IF(I884,J884/I884*100,0),0)</f>
        <v>0</v>
      </c>
      <c r="K885" s="50">
        <f t="shared" ref="K885" si="5950">IFERROR(IF(J884,K884/J884*100,0),0)</f>
        <v>0</v>
      </c>
      <c r="L885" s="50">
        <f t="shared" ref="L885" si="5951">IFERROR(IF(K884,L884/K884*100,0),0)</f>
        <v>0</v>
      </c>
      <c r="M885" s="50">
        <f t="shared" ref="M885" si="5952">IFERROR(IF(L884,M884/L884*100,0),0)</f>
        <v>0</v>
      </c>
      <c r="N885" s="107" t="s">
        <v>587</v>
      </c>
      <c r="O885" s="50">
        <f>IFERROR(IF(N884,O884/N884*100,0),0)</f>
        <v>0</v>
      </c>
      <c r="P885" s="50">
        <f t="shared" ref="P885" si="5953">IFERROR(IF(O884,P884/O884*100,0),0)</f>
        <v>0</v>
      </c>
      <c r="Q885" s="50">
        <f t="shared" ref="Q885:S885" si="5954">IFERROR(IF(P884,Q884/P884*100,0),0)</f>
        <v>0</v>
      </c>
      <c r="R885" s="50">
        <f t="shared" si="5954"/>
        <v>0</v>
      </c>
      <c r="S885" s="50">
        <f t="shared" si="5954"/>
        <v>0</v>
      </c>
      <c r="T885" s="215"/>
      <c r="AA885" s="177" t="s">
        <v>110</v>
      </c>
      <c r="AD885" s="107">
        <v>0</v>
      </c>
      <c r="AE885" s="50">
        <v>0</v>
      </c>
      <c r="AF885" s="50">
        <v>0</v>
      </c>
      <c r="AG885" s="50">
        <v>0</v>
      </c>
      <c r="AH885" s="50">
        <v>0</v>
      </c>
      <c r="AI885" s="50">
        <v>0</v>
      </c>
      <c r="AJ885" s="50"/>
      <c r="AK885" s="107">
        <v>0</v>
      </c>
      <c r="AL885" s="50">
        <v>0</v>
      </c>
      <c r="AM885" s="50">
        <v>0</v>
      </c>
      <c r="AN885" s="50"/>
      <c r="AO885" s="50" t="s">
        <v>683</v>
      </c>
    </row>
    <row r="886" spans="1:41" ht="15.75" hidden="1" outlineLevel="1">
      <c r="A886" s="155">
        <v>608730</v>
      </c>
      <c r="B886" s="11">
        <f t="shared" si="5882"/>
        <v>630600580</v>
      </c>
      <c r="C886" s="173">
        <v>600580</v>
      </c>
      <c r="D886" s="140"/>
      <c r="E886" s="109" t="str">
        <f>E564</f>
        <v>Бюджетообразующее предприятие 29</v>
      </c>
      <c r="F886" s="24" t="s">
        <v>106</v>
      </c>
      <c r="G886" s="127">
        <f t="shared" ref="G886:M886" si="5955">IFERROR(G242*12*G564/1000,0)</f>
        <v>0</v>
      </c>
      <c r="H886" s="127">
        <f t="shared" si="5955"/>
        <v>0</v>
      </c>
      <c r="I886" s="127">
        <f t="shared" si="5955"/>
        <v>0</v>
      </c>
      <c r="J886" s="127">
        <f t="shared" si="5955"/>
        <v>0</v>
      </c>
      <c r="K886" s="127">
        <f t="shared" si="5955"/>
        <v>0</v>
      </c>
      <c r="L886" s="127">
        <f t="shared" si="5955"/>
        <v>0</v>
      </c>
      <c r="M886" s="127">
        <f t="shared" si="5955"/>
        <v>0</v>
      </c>
      <c r="N886" s="127">
        <f>IFERROR(N242*3*N564/1000,0)</f>
        <v>0</v>
      </c>
      <c r="O886" s="127">
        <f t="shared" ref="O886:Q886" si="5956">IFERROR(O242*3*O564/1000,0)</f>
        <v>0</v>
      </c>
      <c r="P886" s="127">
        <f t="shared" si="5956"/>
        <v>0</v>
      </c>
      <c r="Q886" s="127">
        <f t="shared" si="5956"/>
        <v>0</v>
      </c>
      <c r="R886" s="127">
        <f>IFERROR(R242*2*R564/1000,0)</f>
        <v>0</v>
      </c>
      <c r="S886" s="127">
        <f>IFERROR(S242*2*S564/1000,0)</f>
        <v>0</v>
      </c>
      <c r="T886" s="216"/>
      <c r="AA886" s="177" t="s">
        <v>673</v>
      </c>
      <c r="AD886" s="127">
        <v>0</v>
      </c>
      <c r="AE886" s="127">
        <v>0</v>
      </c>
      <c r="AF886" s="127">
        <v>0</v>
      </c>
      <c r="AG886" s="127">
        <v>0</v>
      </c>
      <c r="AH886" s="127">
        <v>0</v>
      </c>
      <c r="AI886" s="127">
        <v>0</v>
      </c>
      <c r="AJ886" s="127"/>
      <c r="AK886" s="127">
        <v>0</v>
      </c>
      <c r="AL886" s="127">
        <v>0</v>
      </c>
      <c r="AM886" s="127">
        <v>0</v>
      </c>
      <c r="AN886" s="127"/>
      <c r="AO886" s="127" t="s">
        <v>683</v>
      </c>
    </row>
    <row r="887" spans="1:41" ht="15.75" hidden="1" outlineLevel="1">
      <c r="A887" s="155">
        <v>608740</v>
      </c>
      <c r="B887" s="11">
        <f t="shared" si="5882"/>
        <v>630600590</v>
      </c>
      <c r="C887" s="173">
        <v>600590</v>
      </c>
      <c r="D887" s="140"/>
      <c r="E887" s="55" t="s">
        <v>110</v>
      </c>
      <c r="F887" s="78" t="s">
        <v>613</v>
      </c>
      <c r="G887" s="107" t="s">
        <v>587</v>
      </c>
      <c r="H887" s="50">
        <f>IFERROR(IF(G886,H886/G886*100,0),0)</f>
        <v>0</v>
      </c>
      <c r="I887" s="50">
        <f t="shared" ref="I887" si="5957">IFERROR(IF(H886,I886/H886*100,0),0)</f>
        <v>0</v>
      </c>
      <c r="J887" s="50">
        <f t="shared" ref="J887" si="5958">IFERROR(IF(I886,J886/I886*100,0),0)</f>
        <v>0</v>
      </c>
      <c r="K887" s="50">
        <f t="shared" ref="K887" si="5959">IFERROR(IF(J886,K886/J886*100,0),0)</f>
        <v>0</v>
      </c>
      <c r="L887" s="50">
        <f t="shared" ref="L887" si="5960">IFERROR(IF(K886,L886/K886*100,0),0)</f>
        <v>0</v>
      </c>
      <c r="M887" s="50">
        <f t="shared" ref="M887" si="5961">IFERROR(IF(L886,M886/L886*100,0),0)</f>
        <v>0</v>
      </c>
      <c r="N887" s="107" t="s">
        <v>587</v>
      </c>
      <c r="O887" s="50">
        <f>IFERROR(IF(N886,O886/N886*100,0),0)</f>
        <v>0</v>
      </c>
      <c r="P887" s="50">
        <f t="shared" ref="P887" si="5962">IFERROR(IF(O886,P886/O886*100,0),0)</f>
        <v>0</v>
      </c>
      <c r="Q887" s="50">
        <f t="shared" ref="Q887:S887" si="5963">IFERROR(IF(P886,Q886/P886*100,0),0)</f>
        <v>0</v>
      </c>
      <c r="R887" s="50">
        <f t="shared" si="5963"/>
        <v>0</v>
      </c>
      <c r="S887" s="50">
        <f t="shared" si="5963"/>
        <v>0</v>
      </c>
      <c r="T887" s="215"/>
      <c r="AA887" s="177" t="s">
        <v>110</v>
      </c>
      <c r="AD887" s="107">
        <v>0</v>
      </c>
      <c r="AE887" s="50">
        <v>0</v>
      </c>
      <c r="AF887" s="50">
        <v>0</v>
      </c>
      <c r="AG887" s="50">
        <v>0</v>
      </c>
      <c r="AH887" s="50">
        <v>0</v>
      </c>
      <c r="AI887" s="50">
        <v>0</v>
      </c>
      <c r="AJ887" s="50"/>
      <c r="AK887" s="107">
        <v>0</v>
      </c>
      <c r="AL887" s="50">
        <v>0</v>
      </c>
      <c r="AM887" s="50">
        <v>0</v>
      </c>
      <c r="AN887" s="50"/>
      <c r="AO887" s="50" t="s">
        <v>683</v>
      </c>
    </row>
    <row r="888" spans="1:41" ht="15.75" hidden="1" outlineLevel="1">
      <c r="A888" s="155">
        <v>608750</v>
      </c>
      <c r="B888" s="155">
        <f t="shared" si="5882"/>
        <v>630600600</v>
      </c>
      <c r="C888" s="173">
        <v>600600</v>
      </c>
      <c r="D888" s="140"/>
      <c r="E888" s="109" t="str">
        <f>E566</f>
        <v>Бюджетообразующее предприятие 30</v>
      </c>
      <c r="F888" s="24" t="s">
        <v>106</v>
      </c>
      <c r="G888" s="127">
        <f t="shared" ref="G888:M888" si="5964">IFERROR(G244*12*G566/1000,0)</f>
        <v>0</v>
      </c>
      <c r="H888" s="127">
        <f t="shared" si="5964"/>
        <v>0</v>
      </c>
      <c r="I888" s="127">
        <f t="shared" si="5964"/>
        <v>0</v>
      </c>
      <c r="J888" s="127">
        <f t="shared" si="5964"/>
        <v>0</v>
      </c>
      <c r="K888" s="127">
        <f t="shared" si="5964"/>
        <v>0</v>
      </c>
      <c r="L888" s="127">
        <f t="shared" si="5964"/>
        <v>0</v>
      </c>
      <c r="M888" s="127">
        <f t="shared" si="5964"/>
        <v>0</v>
      </c>
      <c r="N888" s="127">
        <f>IFERROR(N244*3*N566/1000,0)</f>
        <v>0</v>
      </c>
      <c r="O888" s="127">
        <f t="shared" ref="O888:Q888" si="5965">IFERROR(O244*3*O566/1000,0)</f>
        <v>0</v>
      </c>
      <c r="P888" s="127">
        <f t="shared" si="5965"/>
        <v>0</v>
      </c>
      <c r="Q888" s="127">
        <f t="shared" si="5965"/>
        <v>0</v>
      </c>
      <c r="R888" s="127">
        <f>IFERROR(R244*2*R566/1000,0)</f>
        <v>0</v>
      </c>
      <c r="S888" s="127">
        <f>IFERROR(S244*2*S566/1000,0)</f>
        <v>0</v>
      </c>
      <c r="T888" s="216"/>
      <c r="AA888" s="177" t="s">
        <v>674</v>
      </c>
      <c r="AD888" s="127">
        <v>0</v>
      </c>
      <c r="AE888" s="127">
        <v>0</v>
      </c>
      <c r="AF888" s="127">
        <v>0</v>
      </c>
      <c r="AG888" s="127">
        <v>0</v>
      </c>
      <c r="AH888" s="127">
        <v>0</v>
      </c>
      <c r="AI888" s="127">
        <v>0</v>
      </c>
      <c r="AJ888" s="127"/>
      <c r="AK888" s="127">
        <v>0</v>
      </c>
      <c r="AL888" s="127">
        <v>0</v>
      </c>
      <c r="AM888" s="127">
        <v>0</v>
      </c>
      <c r="AN888" s="127"/>
      <c r="AO888" s="127" t="s">
        <v>683</v>
      </c>
    </row>
    <row r="889" spans="1:41" ht="15.75" hidden="1" outlineLevel="1">
      <c r="A889" s="155">
        <v>608760</v>
      </c>
      <c r="B889" s="155">
        <f t="shared" si="5882"/>
        <v>630600610</v>
      </c>
      <c r="C889" s="173">
        <v>600610</v>
      </c>
      <c r="D889" s="140"/>
      <c r="E889" s="55" t="s">
        <v>110</v>
      </c>
      <c r="F889" s="78" t="s">
        <v>613</v>
      </c>
      <c r="G889" s="107" t="s">
        <v>587</v>
      </c>
      <c r="H889" s="50">
        <f>IFERROR(IF(G888,H888/G888*100,0),0)</f>
        <v>0</v>
      </c>
      <c r="I889" s="50">
        <f t="shared" ref="I889" si="5966">IFERROR(IF(H888,I888/H888*100,0),0)</f>
        <v>0</v>
      </c>
      <c r="J889" s="50">
        <f t="shared" ref="J889" si="5967">IFERROR(IF(I888,J888/I888*100,0),0)</f>
        <v>0</v>
      </c>
      <c r="K889" s="50">
        <f t="shared" ref="K889" si="5968">IFERROR(IF(J888,K888/J888*100,0),0)</f>
        <v>0</v>
      </c>
      <c r="L889" s="50">
        <f t="shared" ref="L889" si="5969">IFERROR(IF(K888,L888/K888*100,0),0)</f>
        <v>0</v>
      </c>
      <c r="M889" s="50">
        <f t="shared" ref="M889" si="5970">IFERROR(IF(L888,M888/L888*100,0),0)</f>
        <v>0</v>
      </c>
      <c r="N889" s="107" t="s">
        <v>587</v>
      </c>
      <c r="O889" s="50">
        <f>IFERROR(IF(N888,O888/N888*100,0),0)</f>
        <v>0</v>
      </c>
      <c r="P889" s="50">
        <f t="shared" ref="P889" si="5971">IFERROR(IF(O888,P888/O888*100,0),0)</f>
        <v>0</v>
      </c>
      <c r="Q889" s="50">
        <f t="shared" ref="Q889:S889" si="5972">IFERROR(IF(P888,Q888/P888*100,0),0)</f>
        <v>0</v>
      </c>
      <c r="R889" s="50">
        <f t="shared" si="5972"/>
        <v>0</v>
      </c>
      <c r="S889" s="50">
        <f t="shared" si="5972"/>
        <v>0</v>
      </c>
      <c r="T889" s="215"/>
      <c r="AA889" s="177" t="s">
        <v>110</v>
      </c>
      <c r="AD889" s="107">
        <v>0</v>
      </c>
      <c r="AE889" s="50">
        <v>0</v>
      </c>
      <c r="AF889" s="50">
        <v>0</v>
      </c>
      <c r="AG889" s="50">
        <v>0</v>
      </c>
      <c r="AH889" s="50">
        <v>0</v>
      </c>
      <c r="AI889" s="50">
        <v>0</v>
      </c>
      <c r="AJ889" s="50"/>
      <c r="AK889" s="107">
        <v>0</v>
      </c>
      <c r="AL889" s="50">
        <v>0</v>
      </c>
      <c r="AM889" s="50">
        <v>0</v>
      </c>
      <c r="AN889" s="50"/>
      <c r="AO889" s="50" t="s">
        <v>683</v>
      </c>
    </row>
    <row r="890" spans="1:41" ht="15.75" hidden="1" outlineLevel="2">
      <c r="A890" s="155">
        <v>608770</v>
      </c>
      <c r="B890" s="156">
        <f t="shared" ref="B890:B891" si="5973">VALUE(CONCATENATE($A$2,$C$4,C890))</f>
        <v>630600620</v>
      </c>
      <c r="C890" s="173">
        <v>600620</v>
      </c>
      <c r="D890" s="140"/>
      <c r="E890" s="109" t="str">
        <f>E568</f>
        <v>Бюджетообразующее предприятие 31</v>
      </c>
      <c r="F890" s="24" t="s">
        <v>106</v>
      </c>
      <c r="G890" s="127">
        <f t="shared" ref="G890:M890" si="5974">IFERROR(G246*12*G568/1000,0)</f>
        <v>0</v>
      </c>
      <c r="H890" s="127">
        <f t="shared" si="5974"/>
        <v>0</v>
      </c>
      <c r="I890" s="127">
        <f t="shared" si="5974"/>
        <v>0</v>
      </c>
      <c r="J890" s="127">
        <f t="shared" si="5974"/>
        <v>0</v>
      </c>
      <c r="K890" s="127">
        <f t="shared" si="5974"/>
        <v>0</v>
      </c>
      <c r="L890" s="127">
        <f t="shared" si="5974"/>
        <v>0</v>
      </c>
      <c r="M890" s="127">
        <f t="shared" si="5974"/>
        <v>0</v>
      </c>
      <c r="N890" s="127">
        <f>IFERROR(N246*3*N568/1000,0)</f>
        <v>0</v>
      </c>
      <c r="O890" s="127">
        <f t="shared" ref="O890:Q890" si="5975">IFERROR(O246*3*O568/1000,0)</f>
        <v>0</v>
      </c>
      <c r="P890" s="127">
        <f t="shared" si="5975"/>
        <v>0</v>
      </c>
      <c r="Q890" s="127">
        <f t="shared" si="5975"/>
        <v>0</v>
      </c>
      <c r="R890" s="127">
        <f>IFERROR(R246*2*R568/1000,0)</f>
        <v>0</v>
      </c>
      <c r="S890" s="127">
        <f>IFERROR(S246*2*S568/1000,0)</f>
        <v>0</v>
      </c>
      <c r="T890" s="216"/>
      <c r="AA890" s="177" t="s">
        <v>687</v>
      </c>
      <c r="AD890" s="127" t="s">
        <v>683</v>
      </c>
      <c r="AE890" s="127" t="s">
        <v>683</v>
      </c>
      <c r="AF890" s="127" t="s">
        <v>683</v>
      </c>
      <c r="AG890" s="127" t="s">
        <v>683</v>
      </c>
      <c r="AH890" s="127" t="s">
        <v>683</v>
      </c>
      <c r="AI890" s="127" t="s">
        <v>683</v>
      </c>
      <c r="AJ890" s="127"/>
      <c r="AK890" s="127" t="s">
        <v>683</v>
      </c>
      <c r="AL890" s="127" t="s">
        <v>683</v>
      </c>
      <c r="AM890" s="127" t="s">
        <v>683</v>
      </c>
      <c r="AN890" s="127"/>
      <c r="AO890" s="127" t="s">
        <v>683</v>
      </c>
    </row>
    <row r="891" spans="1:41" ht="15.75" hidden="1" outlineLevel="2">
      <c r="A891" s="155">
        <v>608780</v>
      </c>
      <c r="B891" s="156">
        <f t="shared" si="5973"/>
        <v>630600630</v>
      </c>
      <c r="C891" s="173">
        <v>600630</v>
      </c>
      <c r="D891" s="140"/>
      <c r="E891" s="55" t="s">
        <v>110</v>
      </c>
      <c r="F891" s="78" t="s">
        <v>613</v>
      </c>
      <c r="G891" s="107" t="s">
        <v>587</v>
      </c>
      <c r="H891" s="50">
        <f>IFERROR(IF(G890,H890/G890*100,0),0)</f>
        <v>0</v>
      </c>
      <c r="I891" s="50">
        <f t="shared" ref="I891" si="5976">IFERROR(IF(H890,I890/H890*100,0),0)</f>
        <v>0</v>
      </c>
      <c r="J891" s="50">
        <f t="shared" ref="J891" si="5977">IFERROR(IF(I890,J890/I890*100,0),0)</f>
        <v>0</v>
      </c>
      <c r="K891" s="50">
        <f t="shared" ref="K891" si="5978">IFERROR(IF(J890,K890/J890*100,0),0)</f>
        <v>0</v>
      </c>
      <c r="L891" s="50">
        <f t="shared" ref="L891" si="5979">IFERROR(IF(K890,L890/K890*100,0),0)</f>
        <v>0</v>
      </c>
      <c r="M891" s="50">
        <f t="shared" ref="M891" si="5980">IFERROR(IF(L890,M890/L890*100,0),0)</f>
        <v>0</v>
      </c>
      <c r="N891" s="107" t="s">
        <v>587</v>
      </c>
      <c r="O891" s="50">
        <f>IFERROR(IF(N890,O890/N890*100,0),0)</f>
        <v>0</v>
      </c>
      <c r="P891" s="50">
        <f t="shared" ref="P891" si="5981">IFERROR(IF(O890,P890/O890*100,0),0)</f>
        <v>0</v>
      </c>
      <c r="Q891" s="50">
        <f t="shared" ref="Q891:S891" si="5982">IFERROR(IF(P890,Q890/P890*100,0),0)</f>
        <v>0</v>
      </c>
      <c r="R891" s="50">
        <f t="shared" si="5982"/>
        <v>0</v>
      </c>
      <c r="S891" s="50">
        <f t="shared" si="5982"/>
        <v>0</v>
      </c>
      <c r="T891" s="215"/>
      <c r="AA891" s="177" t="s">
        <v>110</v>
      </c>
      <c r="AD891" s="107" t="s">
        <v>683</v>
      </c>
      <c r="AE891" s="50" t="s">
        <v>683</v>
      </c>
      <c r="AF891" s="50" t="s">
        <v>683</v>
      </c>
      <c r="AG891" s="50" t="s">
        <v>683</v>
      </c>
      <c r="AH891" s="50" t="s">
        <v>683</v>
      </c>
      <c r="AI891" s="50" t="s">
        <v>683</v>
      </c>
      <c r="AJ891" s="50"/>
      <c r="AK891" s="107" t="s">
        <v>683</v>
      </c>
      <c r="AL891" s="50" t="s">
        <v>683</v>
      </c>
      <c r="AM891" s="50" t="s">
        <v>683</v>
      </c>
      <c r="AN891" s="50"/>
      <c r="AO891" s="50" t="s">
        <v>683</v>
      </c>
    </row>
    <row r="892" spans="1:41" ht="15.75" hidden="1" outlineLevel="2">
      <c r="A892" s="155">
        <v>608790</v>
      </c>
      <c r="B892" s="156">
        <f t="shared" ref="B892:B955" si="5983">VALUE(CONCATENATE($A$2,$C$4,C892))</f>
        <v>630600640</v>
      </c>
      <c r="C892" s="173">
        <v>600640</v>
      </c>
      <c r="D892" s="140"/>
      <c r="E892" s="109" t="str">
        <f>E570</f>
        <v>Бюджетообразующее предприятие 32</v>
      </c>
      <c r="F892" s="24" t="s">
        <v>106</v>
      </c>
      <c r="G892" s="127">
        <f t="shared" ref="G892:M892" si="5984">IFERROR(G248*12*G570/1000,0)</f>
        <v>0</v>
      </c>
      <c r="H892" s="127">
        <f t="shared" si="5984"/>
        <v>0</v>
      </c>
      <c r="I892" s="127">
        <f t="shared" si="5984"/>
        <v>0</v>
      </c>
      <c r="J892" s="127">
        <f t="shared" si="5984"/>
        <v>0</v>
      </c>
      <c r="K892" s="127">
        <f t="shared" si="5984"/>
        <v>0</v>
      </c>
      <c r="L892" s="127">
        <f t="shared" si="5984"/>
        <v>0</v>
      </c>
      <c r="M892" s="127">
        <f t="shared" si="5984"/>
        <v>0</v>
      </c>
      <c r="N892" s="127">
        <f>IFERROR(N248*3*N570/1000,0)</f>
        <v>0</v>
      </c>
      <c r="O892" s="127">
        <f t="shared" ref="O892:Q892" si="5985">IFERROR(O248*3*O570/1000,0)</f>
        <v>0</v>
      </c>
      <c r="P892" s="127">
        <f t="shared" si="5985"/>
        <v>0</v>
      </c>
      <c r="Q892" s="127">
        <f t="shared" si="5985"/>
        <v>0</v>
      </c>
      <c r="R892" s="127">
        <f>IFERROR(R248*2*R570/1000,0)</f>
        <v>0</v>
      </c>
      <c r="S892" s="127">
        <f>IFERROR(S248*2*S570/1000,0)</f>
        <v>0</v>
      </c>
      <c r="T892" s="216"/>
      <c r="AA892" s="177" t="s">
        <v>688</v>
      </c>
      <c r="AD892" s="127" t="s">
        <v>683</v>
      </c>
      <c r="AE892" s="127" t="s">
        <v>683</v>
      </c>
      <c r="AF892" s="127" t="s">
        <v>683</v>
      </c>
      <c r="AG892" s="127" t="s">
        <v>683</v>
      </c>
      <c r="AH892" s="127" t="s">
        <v>683</v>
      </c>
      <c r="AI892" s="127" t="s">
        <v>683</v>
      </c>
      <c r="AJ892" s="127"/>
      <c r="AK892" s="127" t="s">
        <v>683</v>
      </c>
      <c r="AL892" s="127" t="s">
        <v>683</v>
      </c>
      <c r="AM892" s="127" t="s">
        <v>683</v>
      </c>
      <c r="AN892" s="127"/>
      <c r="AO892" s="127" t="s">
        <v>683</v>
      </c>
    </row>
    <row r="893" spans="1:41" ht="15.75" hidden="1" outlineLevel="2">
      <c r="A893" s="155">
        <v>608800</v>
      </c>
      <c r="B893" s="156">
        <f t="shared" si="5983"/>
        <v>630600650</v>
      </c>
      <c r="C893" s="173">
        <v>600650</v>
      </c>
      <c r="D893" s="140"/>
      <c r="E893" s="55" t="s">
        <v>110</v>
      </c>
      <c r="F893" s="78" t="s">
        <v>613</v>
      </c>
      <c r="G893" s="107" t="s">
        <v>587</v>
      </c>
      <c r="H893" s="50">
        <f>IFERROR(IF(G892,H892/G892*100,0),0)</f>
        <v>0</v>
      </c>
      <c r="I893" s="50">
        <f t="shared" ref="I893" si="5986">IFERROR(IF(H892,I892/H892*100,0),0)</f>
        <v>0</v>
      </c>
      <c r="J893" s="50">
        <f t="shared" ref="J893" si="5987">IFERROR(IF(I892,J892/I892*100,0),0)</f>
        <v>0</v>
      </c>
      <c r="K893" s="50">
        <f t="shared" ref="K893" si="5988">IFERROR(IF(J892,K892/J892*100,0),0)</f>
        <v>0</v>
      </c>
      <c r="L893" s="50">
        <f t="shared" ref="L893" si="5989">IFERROR(IF(K892,L892/K892*100,0),0)</f>
        <v>0</v>
      </c>
      <c r="M893" s="50">
        <f t="shared" ref="M893" si="5990">IFERROR(IF(L892,M892/L892*100,0),0)</f>
        <v>0</v>
      </c>
      <c r="N893" s="107" t="s">
        <v>587</v>
      </c>
      <c r="O893" s="50">
        <f>IFERROR(IF(N892,O892/N892*100,0),0)</f>
        <v>0</v>
      </c>
      <c r="P893" s="50">
        <f t="shared" ref="P893" si="5991">IFERROR(IF(O892,P892/O892*100,0),0)</f>
        <v>0</v>
      </c>
      <c r="Q893" s="50">
        <f t="shared" ref="Q893:S893" si="5992">IFERROR(IF(P892,Q892/P892*100,0),0)</f>
        <v>0</v>
      </c>
      <c r="R893" s="50">
        <f t="shared" si="5992"/>
        <v>0</v>
      </c>
      <c r="S893" s="50">
        <f t="shared" si="5992"/>
        <v>0</v>
      </c>
      <c r="T893" s="215"/>
      <c r="AA893" s="177" t="s">
        <v>110</v>
      </c>
      <c r="AD893" s="107" t="s">
        <v>683</v>
      </c>
      <c r="AE893" s="50" t="s">
        <v>683</v>
      </c>
      <c r="AF893" s="50" t="s">
        <v>683</v>
      </c>
      <c r="AG893" s="50" t="s">
        <v>683</v>
      </c>
      <c r="AH893" s="50" t="s">
        <v>683</v>
      </c>
      <c r="AI893" s="50" t="s">
        <v>683</v>
      </c>
      <c r="AJ893" s="50"/>
      <c r="AK893" s="107" t="s">
        <v>683</v>
      </c>
      <c r="AL893" s="50" t="s">
        <v>683</v>
      </c>
      <c r="AM893" s="50" t="s">
        <v>683</v>
      </c>
      <c r="AN893" s="50"/>
      <c r="AO893" s="50" t="s">
        <v>683</v>
      </c>
    </row>
    <row r="894" spans="1:41" ht="15.75" hidden="1" outlineLevel="2">
      <c r="A894" s="155">
        <v>608810</v>
      </c>
      <c r="B894" s="156">
        <f t="shared" si="5983"/>
        <v>630600660</v>
      </c>
      <c r="C894" s="173">
        <v>600660</v>
      </c>
      <c r="D894" s="140"/>
      <c r="E894" s="109" t="str">
        <f>E572</f>
        <v>Бюджетообразующее предприятие 33</v>
      </c>
      <c r="F894" s="24" t="s">
        <v>106</v>
      </c>
      <c r="G894" s="127">
        <f t="shared" ref="G894:M894" si="5993">IFERROR(G250*12*G572/1000,0)</f>
        <v>0</v>
      </c>
      <c r="H894" s="127">
        <f t="shared" si="5993"/>
        <v>0</v>
      </c>
      <c r="I894" s="127">
        <f t="shared" si="5993"/>
        <v>0</v>
      </c>
      <c r="J894" s="127">
        <f t="shared" si="5993"/>
        <v>0</v>
      </c>
      <c r="K894" s="127">
        <f t="shared" si="5993"/>
        <v>0</v>
      </c>
      <c r="L894" s="127">
        <f t="shared" si="5993"/>
        <v>0</v>
      </c>
      <c r="M894" s="127">
        <f t="shared" si="5993"/>
        <v>0</v>
      </c>
      <c r="N894" s="127">
        <f>IFERROR(N250*3*N572/1000,0)</f>
        <v>0</v>
      </c>
      <c r="O894" s="127">
        <f t="shared" ref="O894:Q894" si="5994">IFERROR(O250*3*O572/1000,0)</f>
        <v>0</v>
      </c>
      <c r="P894" s="127">
        <f t="shared" si="5994"/>
        <v>0</v>
      </c>
      <c r="Q894" s="127">
        <f t="shared" si="5994"/>
        <v>0</v>
      </c>
      <c r="R894" s="127">
        <f>IFERROR(R250*2*R572/1000,0)</f>
        <v>0</v>
      </c>
      <c r="S894" s="127">
        <f>IFERROR(S250*2*S572/1000,0)</f>
        <v>0</v>
      </c>
      <c r="T894" s="216"/>
      <c r="AA894" s="177" t="s">
        <v>689</v>
      </c>
      <c r="AD894" s="127" t="s">
        <v>683</v>
      </c>
      <c r="AE894" s="127" t="s">
        <v>683</v>
      </c>
      <c r="AF894" s="127" t="s">
        <v>683</v>
      </c>
      <c r="AG894" s="127" t="s">
        <v>683</v>
      </c>
      <c r="AH894" s="127" t="s">
        <v>683</v>
      </c>
      <c r="AI894" s="127" t="s">
        <v>683</v>
      </c>
      <c r="AJ894" s="127"/>
      <c r="AK894" s="127" t="s">
        <v>683</v>
      </c>
      <c r="AL894" s="127" t="s">
        <v>683</v>
      </c>
      <c r="AM894" s="127" t="s">
        <v>683</v>
      </c>
      <c r="AN894" s="127"/>
      <c r="AO894" s="127" t="s">
        <v>683</v>
      </c>
    </row>
    <row r="895" spans="1:41" ht="15.75" hidden="1" outlineLevel="2">
      <c r="A895" s="155">
        <v>608820</v>
      </c>
      <c r="B895" s="156">
        <f t="shared" si="5983"/>
        <v>630600670</v>
      </c>
      <c r="C895" s="173">
        <v>600670</v>
      </c>
      <c r="D895" s="140"/>
      <c r="E895" s="55" t="s">
        <v>110</v>
      </c>
      <c r="F895" s="78" t="s">
        <v>613</v>
      </c>
      <c r="G895" s="107" t="s">
        <v>587</v>
      </c>
      <c r="H895" s="50">
        <f>IFERROR(IF(G894,H894/G894*100,0),0)</f>
        <v>0</v>
      </c>
      <c r="I895" s="50">
        <f t="shared" ref="I895" si="5995">IFERROR(IF(H894,I894/H894*100,0),0)</f>
        <v>0</v>
      </c>
      <c r="J895" s="50">
        <f t="shared" ref="J895" si="5996">IFERROR(IF(I894,J894/I894*100,0),0)</f>
        <v>0</v>
      </c>
      <c r="K895" s="50">
        <f t="shared" ref="K895" si="5997">IFERROR(IF(J894,K894/J894*100,0),0)</f>
        <v>0</v>
      </c>
      <c r="L895" s="50">
        <f t="shared" ref="L895" si="5998">IFERROR(IF(K894,L894/K894*100,0),0)</f>
        <v>0</v>
      </c>
      <c r="M895" s="50">
        <f t="shared" ref="M895" si="5999">IFERROR(IF(L894,M894/L894*100,0),0)</f>
        <v>0</v>
      </c>
      <c r="N895" s="107" t="s">
        <v>587</v>
      </c>
      <c r="O895" s="50">
        <f>IFERROR(IF(N894,O894/N894*100,0),0)</f>
        <v>0</v>
      </c>
      <c r="P895" s="50">
        <f t="shared" ref="P895" si="6000">IFERROR(IF(O894,P894/O894*100,0),0)</f>
        <v>0</v>
      </c>
      <c r="Q895" s="50">
        <f t="shared" ref="Q895:S895" si="6001">IFERROR(IF(P894,Q894/P894*100,0),0)</f>
        <v>0</v>
      </c>
      <c r="R895" s="50">
        <f t="shared" si="6001"/>
        <v>0</v>
      </c>
      <c r="S895" s="50">
        <f t="shared" si="6001"/>
        <v>0</v>
      </c>
      <c r="T895" s="215"/>
      <c r="AA895" s="177" t="s">
        <v>110</v>
      </c>
      <c r="AD895" s="107" t="s">
        <v>683</v>
      </c>
      <c r="AE895" s="50" t="s">
        <v>683</v>
      </c>
      <c r="AF895" s="50" t="s">
        <v>683</v>
      </c>
      <c r="AG895" s="50" t="s">
        <v>683</v>
      </c>
      <c r="AH895" s="50" t="s">
        <v>683</v>
      </c>
      <c r="AI895" s="50" t="s">
        <v>683</v>
      </c>
      <c r="AJ895" s="50"/>
      <c r="AK895" s="107" t="s">
        <v>683</v>
      </c>
      <c r="AL895" s="50" t="s">
        <v>683</v>
      </c>
      <c r="AM895" s="50" t="s">
        <v>683</v>
      </c>
      <c r="AN895" s="50"/>
      <c r="AO895" s="50" t="s">
        <v>683</v>
      </c>
    </row>
    <row r="896" spans="1:41" ht="15.75" hidden="1" outlineLevel="2">
      <c r="A896" s="155">
        <v>608830</v>
      </c>
      <c r="B896" s="156">
        <f t="shared" si="5983"/>
        <v>630600680</v>
      </c>
      <c r="C896" s="173">
        <v>600680</v>
      </c>
      <c r="D896" s="140"/>
      <c r="E896" s="109" t="str">
        <f>E574</f>
        <v>Бюджетообразующее предприятие 34</v>
      </c>
      <c r="F896" s="24" t="s">
        <v>106</v>
      </c>
      <c r="G896" s="127">
        <f t="shared" ref="G896:M896" si="6002">IFERROR(G252*12*G574/1000,0)</f>
        <v>0</v>
      </c>
      <c r="H896" s="127">
        <f t="shared" si="6002"/>
        <v>0</v>
      </c>
      <c r="I896" s="127">
        <f t="shared" si="6002"/>
        <v>0</v>
      </c>
      <c r="J896" s="127">
        <f t="shared" si="6002"/>
        <v>0</v>
      </c>
      <c r="K896" s="127">
        <f t="shared" si="6002"/>
        <v>0</v>
      </c>
      <c r="L896" s="127">
        <f t="shared" si="6002"/>
        <v>0</v>
      </c>
      <c r="M896" s="127">
        <f t="shared" si="6002"/>
        <v>0</v>
      </c>
      <c r="N896" s="127">
        <f>IFERROR(N252*3*N574/1000,0)</f>
        <v>0</v>
      </c>
      <c r="O896" s="127">
        <f t="shared" ref="O896:Q896" si="6003">IFERROR(O252*3*O574/1000,0)</f>
        <v>0</v>
      </c>
      <c r="P896" s="127">
        <f t="shared" si="6003"/>
        <v>0</v>
      </c>
      <c r="Q896" s="127">
        <f t="shared" si="6003"/>
        <v>0</v>
      </c>
      <c r="R896" s="127">
        <f>IFERROR(R252*2*R574/1000,0)</f>
        <v>0</v>
      </c>
      <c r="S896" s="127">
        <f>IFERROR(S252*2*S574/1000,0)</f>
        <v>0</v>
      </c>
      <c r="T896" s="216"/>
      <c r="AA896" s="177" t="s">
        <v>690</v>
      </c>
      <c r="AD896" s="127" t="s">
        <v>683</v>
      </c>
      <c r="AE896" s="127" t="s">
        <v>683</v>
      </c>
      <c r="AF896" s="127" t="s">
        <v>683</v>
      </c>
      <c r="AG896" s="127" t="s">
        <v>683</v>
      </c>
      <c r="AH896" s="127" t="s">
        <v>683</v>
      </c>
      <c r="AI896" s="127" t="s">
        <v>683</v>
      </c>
      <c r="AJ896" s="127"/>
      <c r="AK896" s="127" t="s">
        <v>683</v>
      </c>
      <c r="AL896" s="127" t="s">
        <v>683</v>
      </c>
      <c r="AM896" s="127" t="s">
        <v>683</v>
      </c>
      <c r="AN896" s="127"/>
      <c r="AO896" s="127" t="s">
        <v>683</v>
      </c>
    </row>
    <row r="897" spans="1:41" ht="15.75" hidden="1" outlineLevel="2">
      <c r="A897" s="155">
        <v>608840</v>
      </c>
      <c r="B897" s="156">
        <f t="shared" si="5983"/>
        <v>630600690</v>
      </c>
      <c r="C897" s="173">
        <v>600690</v>
      </c>
      <c r="D897" s="140"/>
      <c r="E897" s="55" t="s">
        <v>110</v>
      </c>
      <c r="F897" s="78" t="s">
        <v>613</v>
      </c>
      <c r="G897" s="107" t="s">
        <v>587</v>
      </c>
      <c r="H897" s="50">
        <f>IFERROR(IF(G896,H896/G896*100,0),0)</f>
        <v>0</v>
      </c>
      <c r="I897" s="50">
        <f t="shared" ref="I897" si="6004">IFERROR(IF(H896,I896/H896*100,0),0)</f>
        <v>0</v>
      </c>
      <c r="J897" s="50">
        <f t="shared" ref="J897" si="6005">IFERROR(IF(I896,J896/I896*100,0),0)</f>
        <v>0</v>
      </c>
      <c r="K897" s="50">
        <f t="shared" ref="K897" si="6006">IFERROR(IF(J896,K896/J896*100,0),0)</f>
        <v>0</v>
      </c>
      <c r="L897" s="50">
        <f t="shared" ref="L897" si="6007">IFERROR(IF(K896,L896/K896*100,0),0)</f>
        <v>0</v>
      </c>
      <c r="M897" s="50">
        <f t="shared" ref="M897" si="6008">IFERROR(IF(L896,M896/L896*100,0),0)</f>
        <v>0</v>
      </c>
      <c r="N897" s="107" t="s">
        <v>587</v>
      </c>
      <c r="O897" s="50">
        <f>IFERROR(IF(N896,O896/N896*100,0),0)</f>
        <v>0</v>
      </c>
      <c r="P897" s="50">
        <f t="shared" ref="P897" si="6009">IFERROR(IF(O896,P896/O896*100,0),0)</f>
        <v>0</v>
      </c>
      <c r="Q897" s="50">
        <f t="shared" ref="Q897:S897" si="6010">IFERROR(IF(P896,Q896/P896*100,0),0)</f>
        <v>0</v>
      </c>
      <c r="R897" s="50">
        <f t="shared" si="6010"/>
        <v>0</v>
      </c>
      <c r="S897" s="50">
        <f t="shared" si="6010"/>
        <v>0</v>
      </c>
      <c r="T897" s="215"/>
      <c r="AA897" s="177" t="s">
        <v>110</v>
      </c>
      <c r="AD897" s="107" t="s">
        <v>683</v>
      </c>
      <c r="AE897" s="50" t="s">
        <v>683</v>
      </c>
      <c r="AF897" s="50" t="s">
        <v>683</v>
      </c>
      <c r="AG897" s="50" t="s">
        <v>683</v>
      </c>
      <c r="AH897" s="50" t="s">
        <v>683</v>
      </c>
      <c r="AI897" s="50" t="s">
        <v>683</v>
      </c>
      <c r="AJ897" s="50"/>
      <c r="AK897" s="107" t="s">
        <v>683</v>
      </c>
      <c r="AL897" s="50" t="s">
        <v>683</v>
      </c>
      <c r="AM897" s="50" t="s">
        <v>683</v>
      </c>
      <c r="AN897" s="50"/>
      <c r="AO897" s="50" t="s">
        <v>683</v>
      </c>
    </row>
    <row r="898" spans="1:41" ht="15.75" hidden="1" outlineLevel="2">
      <c r="A898" s="155">
        <v>608850</v>
      </c>
      <c r="B898" s="156">
        <f t="shared" si="5983"/>
        <v>630600700</v>
      </c>
      <c r="C898" s="173">
        <v>600700</v>
      </c>
      <c r="D898" s="140"/>
      <c r="E898" s="109" t="str">
        <f>E576</f>
        <v>Бюджетообразующее предприятие 35</v>
      </c>
      <c r="F898" s="24" t="s">
        <v>106</v>
      </c>
      <c r="G898" s="127">
        <f t="shared" ref="G898:M898" si="6011">IFERROR(G254*12*G576/1000,0)</f>
        <v>0</v>
      </c>
      <c r="H898" s="127">
        <f t="shared" si="6011"/>
        <v>0</v>
      </c>
      <c r="I898" s="127">
        <f t="shared" si="6011"/>
        <v>0</v>
      </c>
      <c r="J898" s="127">
        <f t="shared" si="6011"/>
        <v>0</v>
      </c>
      <c r="K898" s="127">
        <f t="shared" si="6011"/>
        <v>0</v>
      </c>
      <c r="L898" s="127">
        <f t="shared" si="6011"/>
        <v>0</v>
      </c>
      <c r="M898" s="127">
        <f t="shared" si="6011"/>
        <v>0</v>
      </c>
      <c r="N898" s="127">
        <f>IFERROR(N254*3*N576/1000,0)</f>
        <v>0</v>
      </c>
      <c r="O898" s="127">
        <f t="shared" ref="O898:Q898" si="6012">IFERROR(O254*3*O576/1000,0)</f>
        <v>0</v>
      </c>
      <c r="P898" s="127">
        <f t="shared" si="6012"/>
        <v>0</v>
      </c>
      <c r="Q898" s="127">
        <f t="shared" si="6012"/>
        <v>0</v>
      </c>
      <c r="R898" s="127">
        <f>IFERROR(R254*2*R576/1000,0)</f>
        <v>0</v>
      </c>
      <c r="S898" s="127">
        <f>IFERROR(S254*2*S576/1000,0)</f>
        <v>0</v>
      </c>
      <c r="T898" s="216"/>
      <c r="AA898" s="177" t="s">
        <v>691</v>
      </c>
      <c r="AD898" s="127" t="s">
        <v>683</v>
      </c>
      <c r="AE898" s="127" t="s">
        <v>683</v>
      </c>
      <c r="AF898" s="127" t="s">
        <v>683</v>
      </c>
      <c r="AG898" s="127" t="s">
        <v>683</v>
      </c>
      <c r="AH898" s="127" t="s">
        <v>683</v>
      </c>
      <c r="AI898" s="127" t="s">
        <v>683</v>
      </c>
      <c r="AJ898" s="127"/>
      <c r="AK898" s="127" t="s">
        <v>683</v>
      </c>
      <c r="AL898" s="127" t="s">
        <v>683</v>
      </c>
      <c r="AM898" s="127" t="s">
        <v>683</v>
      </c>
      <c r="AN898" s="127"/>
      <c r="AO898" s="127" t="s">
        <v>683</v>
      </c>
    </row>
    <row r="899" spans="1:41" ht="15.75" hidden="1" outlineLevel="2">
      <c r="A899" s="155">
        <v>608860</v>
      </c>
      <c r="B899" s="156">
        <f t="shared" si="5983"/>
        <v>630600710</v>
      </c>
      <c r="C899" s="173">
        <v>600710</v>
      </c>
      <c r="D899" s="140"/>
      <c r="E899" s="55" t="s">
        <v>110</v>
      </c>
      <c r="F899" s="78" t="s">
        <v>613</v>
      </c>
      <c r="G899" s="107" t="s">
        <v>587</v>
      </c>
      <c r="H899" s="50">
        <f>IFERROR(IF(G898,H898/G898*100,0),0)</f>
        <v>0</v>
      </c>
      <c r="I899" s="50">
        <f t="shared" ref="I899" si="6013">IFERROR(IF(H898,I898/H898*100,0),0)</f>
        <v>0</v>
      </c>
      <c r="J899" s="50">
        <f t="shared" ref="J899" si="6014">IFERROR(IF(I898,J898/I898*100,0),0)</f>
        <v>0</v>
      </c>
      <c r="K899" s="50">
        <f t="shared" ref="K899" si="6015">IFERROR(IF(J898,K898/J898*100,0),0)</f>
        <v>0</v>
      </c>
      <c r="L899" s="50">
        <f t="shared" ref="L899" si="6016">IFERROR(IF(K898,L898/K898*100,0),0)</f>
        <v>0</v>
      </c>
      <c r="M899" s="50">
        <f t="shared" ref="M899" si="6017">IFERROR(IF(L898,M898/L898*100,0),0)</f>
        <v>0</v>
      </c>
      <c r="N899" s="107" t="s">
        <v>587</v>
      </c>
      <c r="O899" s="50">
        <f>IFERROR(IF(N898,O898/N898*100,0),0)</f>
        <v>0</v>
      </c>
      <c r="P899" s="50">
        <f t="shared" ref="P899" si="6018">IFERROR(IF(O898,P898/O898*100,0),0)</f>
        <v>0</v>
      </c>
      <c r="Q899" s="50">
        <f t="shared" ref="Q899:S899" si="6019">IFERROR(IF(P898,Q898/P898*100,0),0)</f>
        <v>0</v>
      </c>
      <c r="R899" s="50">
        <f t="shared" si="6019"/>
        <v>0</v>
      </c>
      <c r="S899" s="50">
        <f t="shared" si="6019"/>
        <v>0</v>
      </c>
      <c r="T899" s="215"/>
      <c r="AA899" s="177" t="s">
        <v>110</v>
      </c>
      <c r="AD899" s="107" t="s">
        <v>683</v>
      </c>
      <c r="AE899" s="50" t="s">
        <v>683</v>
      </c>
      <c r="AF899" s="50" t="s">
        <v>683</v>
      </c>
      <c r="AG899" s="50" t="s">
        <v>683</v>
      </c>
      <c r="AH899" s="50" t="s">
        <v>683</v>
      </c>
      <c r="AI899" s="50" t="s">
        <v>683</v>
      </c>
      <c r="AJ899" s="50"/>
      <c r="AK899" s="107" t="s">
        <v>683</v>
      </c>
      <c r="AL899" s="50" t="s">
        <v>683</v>
      </c>
      <c r="AM899" s="50" t="s">
        <v>683</v>
      </c>
      <c r="AN899" s="50"/>
      <c r="AO899" s="50" t="s">
        <v>683</v>
      </c>
    </row>
    <row r="900" spans="1:41" ht="15.75" hidden="1" outlineLevel="2">
      <c r="A900" s="155">
        <v>608870</v>
      </c>
      <c r="B900" s="156">
        <f t="shared" si="5983"/>
        <v>630600720</v>
      </c>
      <c r="C900" s="173">
        <v>600720</v>
      </c>
      <c r="D900" s="140"/>
      <c r="E900" s="109" t="str">
        <f>E578</f>
        <v>Бюджетообразующее предприятие 36</v>
      </c>
      <c r="F900" s="24" t="s">
        <v>106</v>
      </c>
      <c r="G900" s="127">
        <f t="shared" ref="G900:M900" si="6020">IFERROR(G256*12*G578/1000,0)</f>
        <v>0</v>
      </c>
      <c r="H900" s="127">
        <f t="shared" si="6020"/>
        <v>0</v>
      </c>
      <c r="I900" s="127">
        <f t="shared" si="6020"/>
        <v>0</v>
      </c>
      <c r="J900" s="127">
        <f t="shared" si="6020"/>
        <v>0</v>
      </c>
      <c r="K900" s="127">
        <f t="shared" si="6020"/>
        <v>0</v>
      </c>
      <c r="L900" s="127">
        <f t="shared" si="6020"/>
        <v>0</v>
      </c>
      <c r="M900" s="127">
        <f t="shared" si="6020"/>
        <v>0</v>
      </c>
      <c r="N900" s="127">
        <f>IFERROR(N256*3*N578/1000,0)</f>
        <v>0</v>
      </c>
      <c r="O900" s="127">
        <f t="shared" ref="O900:Q900" si="6021">IFERROR(O256*3*O578/1000,0)</f>
        <v>0</v>
      </c>
      <c r="P900" s="127">
        <f t="shared" si="6021"/>
        <v>0</v>
      </c>
      <c r="Q900" s="127">
        <f t="shared" si="6021"/>
        <v>0</v>
      </c>
      <c r="R900" s="127">
        <f>IFERROR(R256*2*R578/1000,0)</f>
        <v>0</v>
      </c>
      <c r="S900" s="127">
        <f>IFERROR(S256*2*S578/1000,0)</f>
        <v>0</v>
      </c>
      <c r="T900" s="216"/>
      <c r="AA900" s="177" t="s">
        <v>692</v>
      </c>
      <c r="AD900" s="127" t="s">
        <v>683</v>
      </c>
      <c r="AE900" s="127" t="s">
        <v>683</v>
      </c>
      <c r="AF900" s="127" t="s">
        <v>683</v>
      </c>
      <c r="AG900" s="127" t="s">
        <v>683</v>
      </c>
      <c r="AH900" s="127" t="s">
        <v>683</v>
      </c>
      <c r="AI900" s="127" t="s">
        <v>683</v>
      </c>
      <c r="AJ900" s="127"/>
      <c r="AK900" s="127" t="s">
        <v>683</v>
      </c>
      <c r="AL900" s="127" t="s">
        <v>683</v>
      </c>
      <c r="AM900" s="127" t="s">
        <v>683</v>
      </c>
      <c r="AN900" s="127"/>
      <c r="AO900" s="127" t="s">
        <v>683</v>
      </c>
    </row>
    <row r="901" spans="1:41" ht="15.75" hidden="1" outlineLevel="2">
      <c r="A901" s="155">
        <v>608880</v>
      </c>
      <c r="B901" s="156">
        <f t="shared" si="5983"/>
        <v>630600730</v>
      </c>
      <c r="C901" s="173">
        <v>600730</v>
      </c>
      <c r="D901" s="140"/>
      <c r="E901" s="55" t="s">
        <v>110</v>
      </c>
      <c r="F901" s="78" t="s">
        <v>613</v>
      </c>
      <c r="G901" s="107" t="s">
        <v>587</v>
      </c>
      <c r="H901" s="50">
        <f>IFERROR(IF(G900,H900/G900*100,0),0)</f>
        <v>0</v>
      </c>
      <c r="I901" s="50">
        <f t="shared" ref="I901" si="6022">IFERROR(IF(H900,I900/H900*100,0),0)</f>
        <v>0</v>
      </c>
      <c r="J901" s="50">
        <f t="shared" ref="J901" si="6023">IFERROR(IF(I900,J900/I900*100,0),0)</f>
        <v>0</v>
      </c>
      <c r="K901" s="50">
        <f t="shared" ref="K901" si="6024">IFERROR(IF(J900,K900/J900*100,0),0)</f>
        <v>0</v>
      </c>
      <c r="L901" s="50">
        <f t="shared" ref="L901" si="6025">IFERROR(IF(K900,L900/K900*100,0),0)</f>
        <v>0</v>
      </c>
      <c r="M901" s="50">
        <f t="shared" ref="M901" si="6026">IFERROR(IF(L900,M900/L900*100,0),0)</f>
        <v>0</v>
      </c>
      <c r="N901" s="107" t="s">
        <v>587</v>
      </c>
      <c r="O901" s="50">
        <f>IFERROR(IF(N900,O900/N900*100,0),0)</f>
        <v>0</v>
      </c>
      <c r="P901" s="50">
        <f t="shared" ref="P901" si="6027">IFERROR(IF(O900,P900/O900*100,0),0)</f>
        <v>0</v>
      </c>
      <c r="Q901" s="50">
        <f t="shared" ref="Q901:S901" si="6028">IFERROR(IF(P900,Q900/P900*100,0),0)</f>
        <v>0</v>
      </c>
      <c r="R901" s="50">
        <f t="shared" si="6028"/>
        <v>0</v>
      </c>
      <c r="S901" s="50">
        <f t="shared" si="6028"/>
        <v>0</v>
      </c>
      <c r="T901" s="215"/>
      <c r="AA901" s="177" t="s">
        <v>110</v>
      </c>
      <c r="AD901" s="107" t="s">
        <v>683</v>
      </c>
      <c r="AE901" s="50" t="s">
        <v>683</v>
      </c>
      <c r="AF901" s="50" t="s">
        <v>683</v>
      </c>
      <c r="AG901" s="50" t="s">
        <v>683</v>
      </c>
      <c r="AH901" s="50" t="s">
        <v>683</v>
      </c>
      <c r="AI901" s="50" t="s">
        <v>683</v>
      </c>
      <c r="AJ901" s="50"/>
      <c r="AK901" s="107" t="s">
        <v>683</v>
      </c>
      <c r="AL901" s="50" t="s">
        <v>683</v>
      </c>
      <c r="AM901" s="50" t="s">
        <v>683</v>
      </c>
      <c r="AN901" s="50"/>
      <c r="AO901" s="50" t="s">
        <v>683</v>
      </c>
    </row>
    <row r="902" spans="1:41" ht="15.75" hidden="1" outlineLevel="2">
      <c r="A902" s="155">
        <v>608890</v>
      </c>
      <c r="B902" s="156">
        <f t="shared" si="5983"/>
        <v>630600740</v>
      </c>
      <c r="C902" s="173">
        <v>600740</v>
      </c>
      <c r="D902" s="140"/>
      <c r="E902" s="109" t="str">
        <f>E580</f>
        <v>Бюджетообразующее предприятие 37</v>
      </c>
      <c r="F902" s="24" t="s">
        <v>106</v>
      </c>
      <c r="G902" s="127">
        <f t="shared" ref="G902:M902" si="6029">IFERROR(G258*12*G580/1000,0)</f>
        <v>0</v>
      </c>
      <c r="H902" s="127">
        <f t="shared" si="6029"/>
        <v>0</v>
      </c>
      <c r="I902" s="127">
        <f t="shared" si="6029"/>
        <v>0</v>
      </c>
      <c r="J902" s="127">
        <f t="shared" si="6029"/>
        <v>0</v>
      </c>
      <c r="K902" s="127">
        <f t="shared" si="6029"/>
        <v>0</v>
      </c>
      <c r="L902" s="127">
        <f t="shared" si="6029"/>
        <v>0</v>
      </c>
      <c r="M902" s="127">
        <f t="shared" si="6029"/>
        <v>0</v>
      </c>
      <c r="N902" s="127">
        <f>IFERROR(N258*3*N580/1000,0)</f>
        <v>0</v>
      </c>
      <c r="O902" s="127">
        <f t="shared" ref="O902:Q902" si="6030">IFERROR(O258*3*O580/1000,0)</f>
        <v>0</v>
      </c>
      <c r="P902" s="127">
        <f t="shared" si="6030"/>
        <v>0</v>
      </c>
      <c r="Q902" s="127">
        <f t="shared" si="6030"/>
        <v>0</v>
      </c>
      <c r="R902" s="127">
        <f>IFERROR(R258*2*R580/1000,0)</f>
        <v>0</v>
      </c>
      <c r="S902" s="127">
        <f>IFERROR(S258*2*S580/1000,0)</f>
        <v>0</v>
      </c>
      <c r="T902" s="216"/>
      <c r="AA902" s="177" t="s">
        <v>693</v>
      </c>
      <c r="AD902" s="127" t="s">
        <v>683</v>
      </c>
      <c r="AE902" s="127" t="s">
        <v>683</v>
      </c>
      <c r="AF902" s="127" t="s">
        <v>683</v>
      </c>
      <c r="AG902" s="127" t="s">
        <v>683</v>
      </c>
      <c r="AH902" s="127" t="s">
        <v>683</v>
      </c>
      <c r="AI902" s="127" t="s">
        <v>683</v>
      </c>
      <c r="AJ902" s="127"/>
      <c r="AK902" s="127" t="s">
        <v>683</v>
      </c>
      <c r="AL902" s="127" t="s">
        <v>683</v>
      </c>
      <c r="AM902" s="127" t="s">
        <v>683</v>
      </c>
      <c r="AN902" s="127"/>
      <c r="AO902" s="127" t="s">
        <v>683</v>
      </c>
    </row>
    <row r="903" spans="1:41" ht="15.75" hidden="1" outlineLevel="2">
      <c r="A903" s="155">
        <v>608900</v>
      </c>
      <c r="B903" s="156">
        <f t="shared" si="5983"/>
        <v>630600750</v>
      </c>
      <c r="C903" s="173">
        <v>600750</v>
      </c>
      <c r="D903" s="140"/>
      <c r="E903" s="55" t="s">
        <v>110</v>
      </c>
      <c r="F903" s="78" t="s">
        <v>613</v>
      </c>
      <c r="G903" s="107" t="s">
        <v>587</v>
      </c>
      <c r="H903" s="50">
        <f>IFERROR(IF(G902,H902/G902*100,0),0)</f>
        <v>0</v>
      </c>
      <c r="I903" s="50">
        <f t="shared" ref="I903" si="6031">IFERROR(IF(H902,I902/H902*100,0),0)</f>
        <v>0</v>
      </c>
      <c r="J903" s="50">
        <f t="shared" ref="J903" si="6032">IFERROR(IF(I902,J902/I902*100,0),0)</f>
        <v>0</v>
      </c>
      <c r="K903" s="50">
        <f t="shared" ref="K903" si="6033">IFERROR(IF(J902,K902/J902*100,0),0)</f>
        <v>0</v>
      </c>
      <c r="L903" s="50">
        <f t="shared" ref="L903" si="6034">IFERROR(IF(K902,L902/K902*100,0),0)</f>
        <v>0</v>
      </c>
      <c r="M903" s="50">
        <f t="shared" ref="M903" si="6035">IFERROR(IF(L902,M902/L902*100,0),0)</f>
        <v>0</v>
      </c>
      <c r="N903" s="107" t="s">
        <v>587</v>
      </c>
      <c r="O903" s="50">
        <f>IFERROR(IF(N902,O902/N902*100,0),0)</f>
        <v>0</v>
      </c>
      <c r="P903" s="50">
        <f t="shared" ref="P903" si="6036">IFERROR(IF(O902,P902/O902*100,0),0)</f>
        <v>0</v>
      </c>
      <c r="Q903" s="50">
        <f t="shared" ref="Q903:S903" si="6037">IFERROR(IF(P902,Q902/P902*100,0),0)</f>
        <v>0</v>
      </c>
      <c r="R903" s="50">
        <f t="shared" si="6037"/>
        <v>0</v>
      </c>
      <c r="S903" s="50">
        <f t="shared" si="6037"/>
        <v>0</v>
      </c>
      <c r="T903" s="215"/>
      <c r="AA903" s="177" t="s">
        <v>110</v>
      </c>
      <c r="AD903" s="107" t="s">
        <v>683</v>
      </c>
      <c r="AE903" s="50" t="s">
        <v>683</v>
      </c>
      <c r="AF903" s="50" t="s">
        <v>683</v>
      </c>
      <c r="AG903" s="50" t="s">
        <v>683</v>
      </c>
      <c r="AH903" s="50" t="s">
        <v>683</v>
      </c>
      <c r="AI903" s="50" t="s">
        <v>683</v>
      </c>
      <c r="AJ903" s="50"/>
      <c r="AK903" s="107" t="s">
        <v>683</v>
      </c>
      <c r="AL903" s="50" t="s">
        <v>683</v>
      </c>
      <c r="AM903" s="50" t="s">
        <v>683</v>
      </c>
      <c r="AN903" s="50"/>
      <c r="AO903" s="50" t="s">
        <v>683</v>
      </c>
    </row>
    <row r="904" spans="1:41" ht="15.75" hidden="1" outlineLevel="2">
      <c r="A904" s="155">
        <v>608910</v>
      </c>
      <c r="B904" s="156">
        <f t="shared" si="5983"/>
        <v>630600760</v>
      </c>
      <c r="C904" s="173">
        <v>600760</v>
      </c>
      <c r="D904" s="140"/>
      <c r="E904" s="109" t="str">
        <f>E582</f>
        <v>Бюджетообразующее предприятие 38</v>
      </c>
      <c r="F904" s="24" t="s">
        <v>106</v>
      </c>
      <c r="G904" s="127">
        <f t="shared" ref="G904:M904" si="6038">IFERROR(G260*12*G582/1000,0)</f>
        <v>0</v>
      </c>
      <c r="H904" s="127">
        <f t="shared" si="6038"/>
        <v>0</v>
      </c>
      <c r="I904" s="127">
        <f t="shared" si="6038"/>
        <v>0</v>
      </c>
      <c r="J904" s="127">
        <f t="shared" si="6038"/>
        <v>0</v>
      </c>
      <c r="K904" s="127">
        <f t="shared" si="6038"/>
        <v>0</v>
      </c>
      <c r="L904" s="127">
        <f t="shared" si="6038"/>
        <v>0</v>
      </c>
      <c r="M904" s="127">
        <f t="shared" si="6038"/>
        <v>0</v>
      </c>
      <c r="N904" s="127">
        <f>IFERROR(N260*3*N582/1000,0)</f>
        <v>0</v>
      </c>
      <c r="O904" s="127">
        <f t="shared" ref="O904:Q904" si="6039">IFERROR(O260*3*O582/1000,0)</f>
        <v>0</v>
      </c>
      <c r="P904" s="127">
        <f t="shared" si="6039"/>
        <v>0</v>
      </c>
      <c r="Q904" s="127">
        <f t="shared" si="6039"/>
        <v>0</v>
      </c>
      <c r="R904" s="127">
        <f>IFERROR(R260*2*R582/1000,0)</f>
        <v>0</v>
      </c>
      <c r="S904" s="127">
        <f>IFERROR(S260*2*S582/1000,0)</f>
        <v>0</v>
      </c>
      <c r="T904" s="216"/>
      <c r="AA904" s="177" t="s">
        <v>694</v>
      </c>
      <c r="AD904" s="127" t="s">
        <v>683</v>
      </c>
      <c r="AE904" s="127" t="s">
        <v>683</v>
      </c>
      <c r="AF904" s="127" t="s">
        <v>683</v>
      </c>
      <c r="AG904" s="127" t="s">
        <v>683</v>
      </c>
      <c r="AH904" s="127" t="s">
        <v>683</v>
      </c>
      <c r="AI904" s="127" t="s">
        <v>683</v>
      </c>
      <c r="AJ904" s="127"/>
      <c r="AK904" s="127" t="s">
        <v>683</v>
      </c>
      <c r="AL904" s="127" t="s">
        <v>683</v>
      </c>
      <c r="AM904" s="127" t="s">
        <v>683</v>
      </c>
      <c r="AN904" s="127"/>
      <c r="AO904" s="127" t="s">
        <v>683</v>
      </c>
    </row>
    <row r="905" spans="1:41" ht="15.75" hidden="1" outlineLevel="2">
      <c r="A905" s="155">
        <v>608920</v>
      </c>
      <c r="B905" s="156">
        <f t="shared" si="5983"/>
        <v>630600770</v>
      </c>
      <c r="C905" s="173">
        <v>600770</v>
      </c>
      <c r="D905" s="140"/>
      <c r="E905" s="55" t="s">
        <v>110</v>
      </c>
      <c r="F905" s="78" t="s">
        <v>613</v>
      </c>
      <c r="G905" s="107" t="s">
        <v>587</v>
      </c>
      <c r="H905" s="50">
        <f>IFERROR(IF(G904,H904/G904*100,0),0)</f>
        <v>0</v>
      </c>
      <c r="I905" s="50">
        <f t="shared" ref="I905" si="6040">IFERROR(IF(H904,I904/H904*100,0),0)</f>
        <v>0</v>
      </c>
      <c r="J905" s="50">
        <f t="shared" ref="J905" si="6041">IFERROR(IF(I904,J904/I904*100,0),0)</f>
        <v>0</v>
      </c>
      <c r="K905" s="50">
        <f t="shared" ref="K905" si="6042">IFERROR(IF(J904,K904/J904*100,0),0)</f>
        <v>0</v>
      </c>
      <c r="L905" s="50">
        <f t="shared" ref="L905" si="6043">IFERROR(IF(K904,L904/K904*100,0),0)</f>
        <v>0</v>
      </c>
      <c r="M905" s="50">
        <f t="shared" ref="M905" si="6044">IFERROR(IF(L904,M904/L904*100,0),0)</f>
        <v>0</v>
      </c>
      <c r="N905" s="107" t="s">
        <v>587</v>
      </c>
      <c r="O905" s="50">
        <f>IFERROR(IF(N904,O904/N904*100,0),0)</f>
        <v>0</v>
      </c>
      <c r="P905" s="50">
        <f t="shared" ref="P905" si="6045">IFERROR(IF(O904,P904/O904*100,0),0)</f>
        <v>0</v>
      </c>
      <c r="Q905" s="50">
        <f t="shared" ref="Q905:S905" si="6046">IFERROR(IF(P904,Q904/P904*100,0),0)</f>
        <v>0</v>
      </c>
      <c r="R905" s="50">
        <f t="shared" si="6046"/>
        <v>0</v>
      </c>
      <c r="S905" s="50">
        <f t="shared" si="6046"/>
        <v>0</v>
      </c>
      <c r="T905" s="215"/>
      <c r="AA905" s="177" t="s">
        <v>110</v>
      </c>
      <c r="AD905" s="107" t="s">
        <v>683</v>
      </c>
      <c r="AE905" s="50" t="s">
        <v>683</v>
      </c>
      <c r="AF905" s="50" t="s">
        <v>683</v>
      </c>
      <c r="AG905" s="50" t="s">
        <v>683</v>
      </c>
      <c r="AH905" s="50" t="s">
        <v>683</v>
      </c>
      <c r="AI905" s="50" t="s">
        <v>683</v>
      </c>
      <c r="AJ905" s="50"/>
      <c r="AK905" s="107" t="s">
        <v>683</v>
      </c>
      <c r="AL905" s="50" t="s">
        <v>683</v>
      </c>
      <c r="AM905" s="50" t="s">
        <v>683</v>
      </c>
      <c r="AN905" s="50"/>
      <c r="AO905" s="50" t="s">
        <v>683</v>
      </c>
    </row>
    <row r="906" spans="1:41" ht="15.75" hidden="1" outlineLevel="2">
      <c r="A906" s="155">
        <v>608930</v>
      </c>
      <c r="B906" s="156">
        <f t="shared" si="5983"/>
        <v>630600780</v>
      </c>
      <c r="C906" s="173">
        <v>600780</v>
      </c>
      <c r="D906" s="140"/>
      <c r="E906" s="109" t="str">
        <f>E584</f>
        <v>Бюджетообразующее предприятие 39</v>
      </c>
      <c r="F906" s="24" t="s">
        <v>106</v>
      </c>
      <c r="G906" s="127">
        <f t="shared" ref="G906:M906" si="6047">IFERROR(G262*12*G584/1000,0)</f>
        <v>0</v>
      </c>
      <c r="H906" s="127">
        <f t="shared" si="6047"/>
        <v>0</v>
      </c>
      <c r="I906" s="127">
        <f t="shared" si="6047"/>
        <v>0</v>
      </c>
      <c r="J906" s="127">
        <f t="shared" si="6047"/>
        <v>0</v>
      </c>
      <c r="K906" s="127">
        <f t="shared" si="6047"/>
        <v>0</v>
      </c>
      <c r="L906" s="127">
        <f t="shared" si="6047"/>
        <v>0</v>
      </c>
      <c r="M906" s="127">
        <f t="shared" si="6047"/>
        <v>0</v>
      </c>
      <c r="N906" s="127">
        <f>IFERROR(N262*3*N584/1000,0)</f>
        <v>0</v>
      </c>
      <c r="O906" s="127">
        <f t="shared" ref="O906:Q906" si="6048">IFERROR(O262*3*O584/1000,0)</f>
        <v>0</v>
      </c>
      <c r="P906" s="127">
        <f t="shared" si="6048"/>
        <v>0</v>
      </c>
      <c r="Q906" s="127">
        <f t="shared" si="6048"/>
        <v>0</v>
      </c>
      <c r="R906" s="127">
        <f>IFERROR(R262*2*R584/1000,0)</f>
        <v>0</v>
      </c>
      <c r="S906" s="127">
        <f>IFERROR(S262*2*S584/1000,0)</f>
        <v>0</v>
      </c>
      <c r="T906" s="216"/>
      <c r="AA906" s="177" t="s">
        <v>695</v>
      </c>
      <c r="AD906" s="127" t="s">
        <v>683</v>
      </c>
      <c r="AE906" s="127" t="s">
        <v>683</v>
      </c>
      <c r="AF906" s="127" t="s">
        <v>683</v>
      </c>
      <c r="AG906" s="127" t="s">
        <v>683</v>
      </c>
      <c r="AH906" s="127" t="s">
        <v>683</v>
      </c>
      <c r="AI906" s="127" t="s">
        <v>683</v>
      </c>
      <c r="AJ906" s="127"/>
      <c r="AK906" s="127" t="s">
        <v>683</v>
      </c>
      <c r="AL906" s="127" t="s">
        <v>683</v>
      </c>
      <c r="AM906" s="127" t="s">
        <v>683</v>
      </c>
      <c r="AN906" s="127"/>
      <c r="AO906" s="127" t="s">
        <v>683</v>
      </c>
    </row>
    <row r="907" spans="1:41" ht="15.75" hidden="1" outlineLevel="2">
      <c r="A907" s="155">
        <v>608940</v>
      </c>
      <c r="B907" s="156">
        <f t="shared" si="5983"/>
        <v>630600790</v>
      </c>
      <c r="C907" s="173">
        <v>600790</v>
      </c>
      <c r="D907" s="140"/>
      <c r="E907" s="55" t="s">
        <v>110</v>
      </c>
      <c r="F907" s="78" t="s">
        <v>613</v>
      </c>
      <c r="G907" s="107" t="s">
        <v>587</v>
      </c>
      <c r="H907" s="50">
        <f>IFERROR(IF(G906,H906/G906*100,0),0)</f>
        <v>0</v>
      </c>
      <c r="I907" s="50">
        <f t="shared" ref="I907" si="6049">IFERROR(IF(H906,I906/H906*100,0),0)</f>
        <v>0</v>
      </c>
      <c r="J907" s="50">
        <f t="shared" ref="J907" si="6050">IFERROR(IF(I906,J906/I906*100,0),0)</f>
        <v>0</v>
      </c>
      <c r="K907" s="50">
        <f t="shared" ref="K907" si="6051">IFERROR(IF(J906,K906/J906*100,0),0)</f>
        <v>0</v>
      </c>
      <c r="L907" s="50">
        <f t="shared" ref="L907" si="6052">IFERROR(IF(K906,L906/K906*100,0),0)</f>
        <v>0</v>
      </c>
      <c r="M907" s="50">
        <f t="shared" ref="M907" si="6053">IFERROR(IF(L906,M906/L906*100,0),0)</f>
        <v>0</v>
      </c>
      <c r="N907" s="107" t="s">
        <v>587</v>
      </c>
      <c r="O907" s="50">
        <f>IFERROR(IF(N906,O906/N906*100,0),0)</f>
        <v>0</v>
      </c>
      <c r="P907" s="50">
        <f t="shared" ref="P907" si="6054">IFERROR(IF(O906,P906/O906*100,0),0)</f>
        <v>0</v>
      </c>
      <c r="Q907" s="50">
        <f t="shared" ref="Q907:S907" si="6055">IFERROR(IF(P906,Q906/P906*100,0),0)</f>
        <v>0</v>
      </c>
      <c r="R907" s="50">
        <f t="shared" si="6055"/>
        <v>0</v>
      </c>
      <c r="S907" s="50">
        <f t="shared" si="6055"/>
        <v>0</v>
      </c>
      <c r="T907" s="215"/>
      <c r="AA907" s="177" t="s">
        <v>110</v>
      </c>
      <c r="AD907" s="107" t="s">
        <v>683</v>
      </c>
      <c r="AE907" s="50" t="s">
        <v>683</v>
      </c>
      <c r="AF907" s="50" t="s">
        <v>683</v>
      </c>
      <c r="AG907" s="50" t="s">
        <v>683</v>
      </c>
      <c r="AH907" s="50" t="s">
        <v>683</v>
      </c>
      <c r="AI907" s="50" t="s">
        <v>683</v>
      </c>
      <c r="AJ907" s="50"/>
      <c r="AK907" s="107" t="s">
        <v>683</v>
      </c>
      <c r="AL907" s="50" t="s">
        <v>683</v>
      </c>
      <c r="AM907" s="50" t="s">
        <v>683</v>
      </c>
      <c r="AN907" s="50"/>
      <c r="AO907" s="50" t="s">
        <v>683</v>
      </c>
    </row>
    <row r="908" spans="1:41" ht="15.75" hidden="1" outlineLevel="2">
      <c r="A908" s="155">
        <v>608950</v>
      </c>
      <c r="B908" s="156">
        <f t="shared" si="5983"/>
        <v>630600800</v>
      </c>
      <c r="C908" s="173">
        <v>600800</v>
      </c>
      <c r="D908" s="140"/>
      <c r="E908" s="109" t="str">
        <f>E586</f>
        <v>Бюджетообразующее предприятие 40</v>
      </c>
      <c r="F908" s="24" t="s">
        <v>106</v>
      </c>
      <c r="G908" s="127">
        <f t="shared" ref="G908:M908" si="6056">IFERROR(G264*12*G586/1000,0)</f>
        <v>0</v>
      </c>
      <c r="H908" s="127">
        <f t="shared" si="6056"/>
        <v>0</v>
      </c>
      <c r="I908" s="127">
        <f t="shared" si="6056"/>
        <v>0</v>
      </c>
      <c r="J908" s="127">
        <f t="shared" si="6056"/>
        <v>0</v>
      </c>
      <c r="K908" s="127">
        <f t="shared" si="6056"/>
        <v>0</v>
      </c>
      <c r="L908" s="127">
        <f t="shared" si="6056"/>
        <v>0</v>
      </c>
      <c r="M908" s="127">
        <f t="shared" si="6056"/>
        <v>0</v>
      </c>
      <c r="N908" s="127">
        <f>IFERROR(N264*3*N586/1000,0)</f>
        <v>0</v>
      </c>
      <c r="O908" s="127">
        <f t="shared" ref="O908:Q908" si="6057">IFERROR(O264*3*O586/1000,0)</f>
        <v>0</v>
      </c>
      <c r="P908" s="127">
        <f t="shared" si="6057"/>
        <v>0</v>
      </c>
      <c r="Q908" s="127">
        <f t="shared" si="6057"/>
        <v>0</v>
      </c>
      <c r="R908" s="127">
        <f>IFERROR(R264*2*R586/1000,0)</f>
        <v>0</v>
      </c>
      <c r="S908" s="127">
        <f>IFERROR(S264*2*S586/1000,0)</f>
        <v>0</v>
      </c>
      <c r="T908" s="216"/>
      <c r="AA908" s="177" t="s">
        <v>696</v>
      </c>
      <c r="AD908" s="127" t="s">
        <v>683</v>
      </c>
      <c r="AE908" s="127" t="s">
        <v>683</v>
      </c>
      <c r="AF908" s="127" t="s">
        <v>683</v>
      </c>
      <c r="AG908" s="127" t="s">
        <v>683</v>
      </c>
      <c r="AH908" s="127" t="s">
        <v>683</v>
      </c>
      <c r="AI908" s="127" t="s">
        <v>683</v>
      </c>
      <c r="AJ908" s="127"/>
      <c r="AK908" s="127" t="s">
        <v>683</v>
      </c>
      <c r="AL908" s="127" t="s">
        <v>683</v>
      </c>
      <c r="AM908" s="127" t="s">
        <v>683</v>
      </c>
      <c r="AN908" s="127"/>
      <c r="AO908" s="127" t="s">
        <v>683</v>
      </c>
    </row>
    <row r="909" spans="1:41" ht="15.75" hidden="1" outlineLevel="2">
      <c r="A909" s="155">
        <v>608960</v>
      </c>
      <c r="B909" s="156">
        <f t="shared" si="5983"/>
        <v>630600810</v>
      </c>
      <c r="C909" s="173">
        <v>600810</v>
      </c>
      <c r="D909" s="140"/>
      <c r="E909" s="55" t="s">
        <v>110</v>
      </c>
      <c r="F909" s="78" t="s">
        <v>613</v>
      </c>
      <c r="G909" s="107" t="s">
        <v>587</v>
      </c>
      <c r="H909" s="50">
        <f>IFERROR(IF(G908,H908/G908*100,0),0)</f>
        <v>0</v>
      </c>
      <c r="I909" s="50">
        <f t="shared" ref="I909" si="6058">IFERROR(IF(H908,I908/H908*100,0),0)</f>
        <v>0</v>
      </c>
      <c r="J909" s="50">
        <f t="shared" ref="J909" si="6059">IFERROR(IF(I908,J908/I908*100,0),0)</f>
        <v>0</v>
      </c>
      <c r="K909" s="50">
        <f t="shared" ref="K909" si="6060">IFERROR(IF(J908,K908/J908*100,0),0)</f>
        <v>0</v>
      </c>
      <c r="L909" s="50">
        <f t="shared" ref="L909" si="6061">IFERROR(IF(K908,L908/K908*100,0),0)</f>
        <v>0</v>
      </c>
      <c r="M909" s="50">
        <f t="shared" ref="M909" si="6062">IFERROR(IF(L908,M908/L908*100,0),0)</f>
        <v>0</v>
      </c>
      <c r="N909" s="107" t="s">
        <v>587</v>
      </c>
      <c r="O909" s="50">
        <f>IFERROR(IF(N908,O908/N908*100,0),0)</f>
        <v>0</v>
      </c>
      <c r="P909" s="50">
        <f t="shared" ref="P909" si="6063">IFERROR(IF(O908,P908/O908*100,0),0)</f>
        <v>0</v>
      </c>
      <c r="Q909" s="50">
        <f t="shared" ref="Q909:S909" si="6064">IFERROR(IF(P908,Q908/P908*100,0),0)</f>
        <v>0</v>
      </c>
      <c r="R909" s="50">
        <f t="shared" si="6064"/>
        <v>0</v>
      </c>
      <c r="S909" s="50">
        <f t="shared" si="6064"/>
        <v>0</v>
      </c>
      <c r="T909" s="215"/>
      <c r="AA909" s="177" t="s">
        <v>110</v>
      </c>
      <c r="AD909" s="107" t="s">
        <v>683</v>
      </c>
      <c r="AE909" s="50" t="s">
        <v>683</v>
      </c>
      <c r="AF909" s="50" t="s">
        <v>683</v>
      </c>
      <c r="AG909" s="50" t="s">
        <v>683</v>
      </c>
      <c r="AH909" s="50" t="s">
        <v>683</v>
      </c>
      <c r="AI909" s="50" t="s">
        <v>683</v>
      </c>
      <c r="AJ909" s="50"/>
      <c r="AK909" s="107" t="s">
        <v>683</v>
      </c>
      <c r="AL909" s="50" t="s">
        <v>683</v>
      </c>
      <c r="AM909" s="50" t="s">
        <v>683</v>
      </c>
      <c r="AN909" s="50"/>
      <c r="AO909" s="50" t="s">
        <v>683</v>
      </c>
    </row>
    <row r="910" spans="1:41" ht="15.75" hidden="1" outlineLevel="2">
      <c r="A910" s="155">
        <v>608970</v>
      </c>
      <c r="B910" s="156">
        <f t="shared" si="5983"/>
        <v>630600820</v>
      </c>
      <c r="C910" s="173">
        <v>600820</v>
      </c>
      <c r="D910" s="140"/>
      <c r="E910" s="109" t="str">
        <f>E588</f>
        <v>Бюджетообразующее предприятие 41</v>
      </c>
      <c r="F910" s="24" t="s">
        <v>106</v>
      </c>
      <c r="G910" s="127">
        <f t="shared" ref="G910:M910" si="6065">IFERROR(G266*12*G588/1000,0)</f>
        <v>0</v>
      </c>
      <c r="H910" s="127">
        <f t="shared" si="6065"/>
        <v>0</v>
      </c>
      <c r="I910" s="127">
        <f t="shared" si="6065"/>
        <v>0</v>
      </c>
      <c r="J910" s="127">
        <f t="shared" si="6065"/>
        <v>0</v>
      </c>
      <c r="K910" s="127">
        <f t="shared" si="6065"/>
        <v>0</v>
      </c>
      <c r="L910" s="127">
        <f t="shared" si="6065"/>
        <v>0</v>
      </c>
      <c r="M910" s="127">
        <f t="shared" si="6065"/>
        <v>0</v>
      </c>
      <c r="N910" s="127">
        <f>IFERROR(N266*3*N588/1000,0)</f>
        <v>0</v>
      </c>
      <c r="O910" s="127">
        <f t="shared" ref="O910:Q910" si="6066">IFERROR(O266*3*O588/1000,0)</f>
        <v>0</v>
      </c>
      <c r="P910" s="127">
        <f t="shared" si="6066"/>
        <v>0</v>
      </c>
      <c r="Q910" s="127">
        <f t="shared" si="6066"/>
        <v>0</v>
      </c>
      <c r="R910" s="127">
        <f>IFERROR(R266*2*R588/1000,0)</f>
        <v>0</v>
      </c>
      <c r="S910" s="127">
        <f>IFERROR(S266*2*S588/1000,0)</f>
        <v>0</v>
      </c>
      <c r="T910" s="216"/>
      <c r="AA910" s="177" t="s">
        <v>697</v>
      </c>
      <c r="AD910" s="127" t="s">
        <v>683</v>
      </c>
      <c r="AE910" s="127" t="s">
        <v>683</v>
      </c>
      <c r="AF910" s="127" t="s">
        <v>683</v>
      </c>
      <c r="AG910" s="127" t="s">
        <v>683</v>
      </c>
      <c r="AH910" s="127" t="s">
        <v>683</v>
      </c>
      <c r="AI910" s="127" t="s">
        <v>683</v>
      </c>
      <c r="AJ910" s="127"/>
      <c r="AK910" s="127" t="s">
        <v>683</v>
      </c>
      <c r="AL910" s="127" t="s">
        <v>683</v>
      </c>
      <c r="AM910" s="127" t="s">
        <v>683</v>
      </c>
      <c r="AN910" s="127"/>
      <c r="AO910" s="127" t="s">
        <v>683</v>
      </c>
    </row>
    <row r="911" spans="1:41" ht="15.75" hidden="1" outlineLevel="2">
      <c r="A911" s="155">
        <v>608980</v>
      </c>
      <c r="B911" s="156">
        <f t="shared" si="5983"/>
        <v>630600830</v>
      </c>
      <c r="C911" s="173">
        <v>600830</v>
      </c>
      <c r="D911" s="140"/>
      <c r="E911" s="55" t="s">
        <v>110</v>
      </c>
      <c r="F911" s="78" t="s">
        <v>613</v>
      </c>
      <c r="G911" s="107" t="s">
        <v>587</v>
      </c>
      <c r="H911" s="50">
        <f>IFERROR(IF(G910,H910/G910*100,0),0)</f>
        <v>0</v>
      </c>
      <c r="I911" s="50">
        <f t="shared" ref="I911" si="6067">IFERROR(IF(H910,I910/H910*100,0),0)</f>
        <v>0</v>
      </c>
      <c r="J911" s="50">
        <f t="shared" ref="J911" si="6068">IFERROR(IF(I910,J910/I910*100,0),0)</f>
        <v>0</v>
      </c>
      <c r="K911" s="50">
        <f t="shared" ref="K911" si="6069">IFERROR(IF(J910,K910/J910*100,0),0)</f>
        <v>0</v>
      </c>
      <c r="L911" s="50">
        <f t="shared" ref="L911" si="6070">IFERROR(IF(K910,L910/K910*100,0),0)</f>
        <v>0</v>
      </c>
      <c r="M911" s="50">
        <f t="shared" ref="M911" si="6071">IFERROR(IF(L910,M910/L910*100,0),0)</f>
        <v>0</v>
      </c>
      <c r="N911" s="107" t="s">
        <v>587</v>
      </c>
      <c r="O911" s="50">
        <f>IFERROR(IF(N910,O910/N910*100,0),0)</f>
        <v>0</v>
      </c>
      <c r="P911" s="50">
        <f t="shared" ref="P911" si="6072">IFERROR(IF(O910,P910/O910*100,0),0)</f>
        <v>0</v>
      </c>
      <c r="Q911" s="50">
        <f t="shared" ref="Q911:S911" si="6073">IFERROR(IF(P910,Q910/P910*100,0),0)</f>
        <v>0</v>
      </c>
      <c r="R911" s="50">
        <f t="shared" si="6073"/>
        <v>0</v>
      </c>
      <c r="S911" s="50">
        <f t="shared" si="6073"/>
        <v>0</v>
      </c>
      <c r="T911" s="215"/>
      <c r="AA911" s="177" t="s">
        <v>110</v>
      </c>
      <c r="AD911" s="107" t="s">
        <v>683</v>
      </c>
      <c r="AE911" s="50" t="s">
        <v>683</v>
      </c>
      <c r="AF911" s="50" t="s">
        <v>683</v>
      </c>
      <c r="AG911" s="50" t="s">
        <v>683</v>
      </c>
      <c r="AH911" s="50" t="s">
        <v>683</v>
      </c>
      <c r="AI911" s="50" t="s">
        <v>683</v>
      </c>
      <c r="AJ911" s="50"/>
      <c r="AK911" s="107" t="s">
        <v>683</v>
      </c>
      <c r="AL911" s="50" t="s">
        <v>683</v>
      </c>
      <c r="AM911" s="50" t="s">
        <v>683</v>
      </c>
      <c r="AN911" s="50"/>
      <c r="AO911" s="50" t="s">
        <v>683</v>
      </c>
    </row>
    <row r="912" spans="1:41" ht="15.75" hidden="1" outlineLevel="2">
      <c r="A912" s="155">
        <v>608990</v>
      </c>
      <c r="B912" s="156">
        <f t="shared" si="5983"/>
        <v>630600840</v>
      </c>
      <c r="C912" s="173">
        <v>600840</v>
      </c>
      <c r="D912" s="140"/>
      <c r="E912" s="109" t="str">
        <f>E590</f>
        <v>Бюджетообразующее предприятие 42</v>
      </c>
      <c r="F912" s="24" t="s">
        <v>106</v>
      </c>
      <c r="G912" s="127">
        <f t="shared" ref="G912:M912" si="6074">IFERROR(G268*12*G590/1000,0)</f>
        <v>0</v>
      </c>
      <c r="H912" s="127">
        <f t="shared" si="6074"/>
        <v>0</v>
      </c>
      <c r="I912" s="127">
        <f t="shared" si="6074"/>
        <v>0</v>
      </c>
      <c r="J912" s="127">
        <f t="shared" si="6074"/>
        <v>0</v>
      </c>
      <c r="K912" s="127">
        <f t="shared" si="6074"/>
        <v>0</v>
      </c>
      <c r="L912" s="127">
        <f t="shared" si="6074"/>
        <v>0</v>
      </c>
      <c r="M912" s="127">
        <f t="shared" si="6074"/>
        <v>0</v>
      </c>
      <c r="N912" s="127">
        <f>IFERROR(N268*3*N590/1000,0)</f>
        <v>0</v>
      </c>
      <c r="O912" s="127">
        <f t="shared" ref="O912:Q912" si="6075">IFERROR(O268*3*O590/1000,0)</f>
        <v>0</v>
      </c>
      <c r="P912" s="127">
        <f t="shared" si="6075"/>
        <v>0</v>
      </c>
      <c r="Q912" s="127">
        <f t="shared" si="6075"/>
        <v>0</v>
      </c>
      <c r="R912" s="127">
        <f>IFERROR(R268*2*R590/1000,0)</f>
        <v>0</v>
      </c>
      <c r="S912" s="127">
        <f>IFERROR(S268*2*S590/1000,0)</f>
        <v>0</v>
      </c>
      <c r="T912" s="216"/>
      <c r="AA912" s="177" t="s">
        <v>698</v>
      </c>
      <c r="AD912" s="127" t="s">
        <v>683</v>
      </c>
      <c r="AE912" s="127" t="s">
        <v>683</v>
      </c>
      <c r="AF912" s="127" t="s">
        <v>683</v>
      </c>
      <c r="AG912" s="127" t="s">
        <v>683</v>
      </c>
      <c r="AH912" s="127" t="s">
        <v>683</v>
      </c>
      <c r="AI912" s="127" t="s">
        <v>683</v>
      </c>
      <c r="AJ912" s="127"/>
      <c r="AK912" s="127" t="s">
        <v>683</v>
      </c>
      <c r="AL912" s="127" t="s">
        <v>683</v>
      </c>
      <c r="AM912" s="127" t="s">
        <v>683</v>
      </c>
      <c r="AN912" s="127"/>
      <c r="AO912" s="127" t="s">
        <v>683</v>
      </c>
    </row>
    <row r="913" spans="1:41" ht="15.75" hidden="1" outlineLevel="2">
      <c r="A913" s="155">
        <v>609000</v>
      </c>
      <c r="B913" s="156">
        <f t="shared" si="5983"/>
        <v>630600850</v>
      </c>
      <c r="C913" s="173">
        <v>600850</v>
      </c>
      <c r="D913" s="140"/>
      <c r="E913" s="55" t="s">
        <v>110</v>
      </c>
      <c r="F913" s="78" t="s">
        <v>613</v>
      </c>
      <c r="G913" s="107" t="s">
        <v>587</v>
      </c>
      <c r="H913" s="50">
        <f>IFERROR(IF(G912,H912/G912*100,0),0)</f>
        <v>0</v>
      </c>
      <c r="I913" s="50">
        <f t="shared" ref="I913" si="6076">IFERROR(IF(H912,I912/H912*100,0),0)</f>
        <v>0</v>
      </c>
      <c r="J913" s="50">
        <f t="shared" ref="J913" si="6077">IFERROR(IF(I912,J912/I912*100,0),0)</f>
        <v>0</v>
      </c>
      <c r="K913" s="50">
        <f t="shared" ref="K913" si="6078">IFERROR(IF(J912,K912/J912*100,0),0)</f>
        <v>0</v>
      </c>
      <c r="L913" s="50">
        <f t="shared" ref="L913" si="6079">IFERROR(IF(K912,L912/K912*100,0),0)</f>
        <v>0</v>
      </c>
      <c r="M913" s="50">
        <f t="shared" ref="M913" si="6080">IFERROR(IF(L912,M912/L912*100,0),0)</f>
        <v>0</v>
      </c>
      <c r="N913" s="107" t="s">
        <v>587</v>
      </c>
      <c r="O913" s="50">
        <f>IFERROR(IF(N912,O912/N912*100,0),0)</f>
        <v>0</v>
      </c>
      <c r="P913" s="50">
        <f t="shared" ref="P913" si="6081">IFERROR(IF(O912,P912/O912*100,0),0)</f>
        <v>0</v>
      </c>
      <c r="Q913" s="50">
        <f t="shared" ref="Q913:S913" si="6082">IFERROR(IF(P912,Q912/P912*100,0),0)</f>
        <v>0</v>
      </c>
      <c r="R913" s="50">
        <f t="shared" si="6082"/>
        <v>0</v>
      </c>
      <c r="S913" s="50">
        <f t="shared" si="6082"/>
        <v>0</v>
      </c>
      <c r="T913" s="215"/>
      <c r="AA913" s="177" t="s">
        <v>110</v>
      </c>
      <c r="AD913" s="107" t="s">
        <v>683</v>
      </c>
      <c r="AE913" s="50" t="s">
        <v>683</v>
      </c>
      <c r="AF913" s="50" t="s">
        <v>683</v>
      </c>
      <c r="AG913" s="50" t="s">
        <v>683</v>
      </c>
      <c r="AH913" s="50" t="s">
        <v>683</v>
      </c>
      <c r="AI913" s="50" t="s">
        <v>683</v>
      </c>
      <c r="AJ913" s="50"/>
      <c r="AK913" s="107" t="s">
        <v>683</v>
      </c>
      <c r="AL913" s="50" t="s">
        <v>683</v>
      </c>
      <c r="AM913" s="50" t="s">
        <v>683</v>
      </c>
      <c r="AN913" s="50"/>
      <c r="AO913" s="50" t="s">
        <v>683</v>
      </c>
    </row>
    <row r="914" spans="1:41" ht="15.75" hidden="1" outlineLevel="2">
      <c r="A914" s="155">
        <v>609010</v>
      </c>
      <c r="B914" s="156">
        <f t="shared" si="5983"/>
        <v>630600860</v>
      </c>
      <c r="C914" s="173">
        <v>600860</v>
      </c>
      <c r="D914" s="140"/>
      <c r="E914" s="109" t="str">
        <f>E592</f>
        <v>Бюджетообразующее предприятие 43</v>
      </c>
      <c r="F914" s="24" t="s">
        <v>106</v>
      </c>
      <c r="G914" s="127">
        <f t="shared" ref="G914:M914" si="6083">IFERROR(G270*12*G592/1000,0)</f>
        <v>0</v>
      </c>
      <c r="H914" s="127">
        <f t="shared" si="6083"/>
        <v>0</v>
      </c>
      <c r="I914" s="127">
        <f t="shared" si="6083"/>
        <v>0</v>
      </c>
      <c r="J914" s="127">
        <f t="shared" si="6083"/>
        <v>0</v>
      </c>
      <c r="K914" s="127">
        <f t="shared" si="6083"/>
        <v>0</v>
      </c>
      <c r="L914" s="127">
        <f t="shared" si="6083"/>
        <v>0</v>
      </c>
      <c r="M914" s="127">
        <f t="shared" si="6083"/>
        <v>0</v>
      </c>
      <c r="N914" s="127">
        <f>IFERROR(N270*3*N592/1000,0)</f>
        <v>0</v>
      </c>
      <c r="O914" s="127">
        <f t="shared" ref="O914:Q914" si="6084">IFERROR(O270*3*O592/1000,0)</f>
        <v>0</v>
      </c>
      <c r="P914" s="127">
        <f t="shared" si="6084"/>
        <v>0</v>
      </c>
      <c r="Q914" s="127">
        <f t="shared" si="6084"/>
        <v>0</v>
      </c>
      <c r="R914" s="127">
        <f>IFERROR(R270*2*R592/1000,0)</f>
        <v>0</v>
      </c>
      <c r="S914" s="127">
        <f>IFERROR(S270*2*S592/1000,0)</f>
        <v>0</v>
      </c>
      <c r="T914" s="216"/>
      <c r="AA914" s="177" t="s">
        <v>699</v>
      </c>
      <c r="AD914" s="127" t="s">
        <v>683</v>
      </c>
      <c r="AE914" s="127" t="s">
        <v>683</v>
      </c>
      <c r="AF914" s="127" t="s">
        <v>683</v>
      </c>
      <c r="AG914" s="127" t="s">
        <v>683</v>
      </c>
      <c r="AH914" s="127" t="s">
        <v>683</v>
      </c>
      <c r="AI914" s="127" t="s">
        <v>683</v>
      </c>
      <c r="AJ914" s="127"/>
      <c r="AK914" s="127" t="s">
        <v>683</v>
      </c>
      <c r="AL914" s="127" t="s">
        <v>683</v>
      </c>
      <c r="AM914" s="127" t="s">
        <v>683</v>
      </c>
      <c r="AN914" s="127"/>
      <c r="AO914" s="127" t="s">
        <v>683</v>
      </c>
    </row>
    <row r="915" spans="1:41" ht="15.75" hidden="1" outlineLevel="2">
      <c r="A915" s="155">
        <v>609020</v>
      </c>
      <c r="B915" s="156">
        <f t="shared" si="5983"/>
        <v>630600870</v>
      </c>
      <c r="C915" s="173">
        <v>600870</v>
      </c>
      <c r="D915" s="140"/>
      <c r="E915" s="55" t="s">
        <v>110</v>
      </c>
      <c r="F915" s="78" t="s">
        <v>613</v>
      </c>
      <c r="G915" s="107" t="s">
        <v>587</v>
      </c>
      <c r="H915" s="50">
        <f>IFERROR(IF(G914,H914/G914*100,0),0)</f>
        <v>0</v>
      </c>
      <c r="I915" s="50">
        <f t="shared" ref="I915" si="6085">IFERROR(IF(H914,I914/H914*100,0),0)</f>
        <v>0</v>
      </c>
      <c r="J915" s="50">
        <f t="shared" ref="J915" si="6086">IFERROR(IF(I914,J914/I914*100,0),0)</f>
        <v>0</v>
      </c>
      <c r="K915" s="50">
        <f t="shared" ref="K915" si="6087">IFERROR(IF(J914,K914/J914*100,0),0)</f>
        <v>0</v>
      </c>
      <c r="L915" s="50">
        <f t="shared" ref="L915" si="6088">IFERROR(IF(K914,L914/K914*100,0),0)</f>
        <v>0</v>
      </c>
      <c r="M915" s="50">
        <f t="shared" ref="M915" si="6089">IFERROR(IF(L914,M914/L914*100,0),0)</f>
        <v>0</v>
      </c>
      <c r="N915" s="107" t="s">
        <v>587</v>
      </c>
      <c r="O915" s="50">
        <f>IFERROR(IF(N914,O914/N914*100,0),0)</f>
        <v>0</v>
      </c>
      <c r="P915" s="50">
        <f t="shared" ref="P915" si="6090">IFERROR(IF(O914,P914/O914*100,0),0)</f>
        <v>0</v>
      </c>
      <c r="Q915" s="50">
        <f t="shared" ref="Q915:S915" si="6091">IFERROR(IF(P914,Q914/P914*100,0),0)</f>
        <v>0</v>
      </c>
      <c r="R915" s="50">
        <f t="shared" si="6091"/>
        <v>0</v>
      </c>
      <c r="S915" s="50">
        <f t="shared" si="6091"/>
        <v>0</v>
      </c>
      <c r="T915" s="215"/>
      <c r="AA915" s="177" t="s">
        <v>110</v>
      </c>
      <c r="AD915" s="107" t="s">
        <v>683</v>
      </c>
      <c r="AE915" s="50" t="s">
        <v>683</v>
      </c>
      <c r="AF915" s="50" t="s">
        <v>683</v>
      </c>
      <c r="AG915" s="50" t="s">
        <v>683</v>
      </c>
      <c r="AH915" s="50" t="s">
        <v>683</v>
      </c>
      <c r="AI915" s="50" t="s">
        <v>683</v>
      </c>
      <c r="AJ915" s="50"/>
      <c r="AK915" s="107" t="s">
        <v>683</v>
      </c>
      <c r="AL915" s="50" t="s">
        <v>683</v>
      </c>
      <c r="AM915" s="50" t="s">
        <v>683</v>
      </c>
      <c r="AN915" s="50"/>
      <c r="AO915" s="50" t="s">
        <v>683</v>
      </c>
    </row>
    <row r="916" spans="1:41" ht="15.75" hidden="1" outlineLevel="2">
      <c r="A916" s="155">
        <v>609030</v>
      </c>
      <c r="B916" s="156">
        <f t="shared" si="5983"/>
        <v>630600880</v>
      </c>
      <c r="C916" s="173">
        <v>600880</v>
      </c>
      <c r="D916" s="140"/>
      <c r="E916" s="109" t="str">
        <f>E594</f>
        <v>Бюджетообразующее предприятие 44</v>
      </c>
      <c r="F916" s="24" t="s">
        <v>106</v>
      </c>
      <c r="G916" s="127">
        <f t="shared" ref="G916:M916" si="6092">IFERROR(G272*12*G594/1000,0)</f>
        <v>0</v>
      </c>
      <c r="H916" s="127">
        <f t="shared" si="6092"/>
        <v>0</v>
      </c>
      <c r="I916" s="127">
        <f t="shared" si="6092"/>
        <v>0</v>
      </c>
      <c r="J916" s="127">
        <f t="shared" si="6092"/>
        <v>0</v>
      </c>
      <c r="K916" s="127">
        <f t="shared" si="6092"/>
        <v>0</v>
      </c>
      <c r="L916" s="127">
        <f t="shared" si="6092"/>
        <v>0</v>
      </c>
      <c r="M916" s="127">
        <f t="shared" si="6092"/>
        <v>0</v>
      </c>
      <c r="N916" s="127">
        <f>IFERROR(N272*3*N594/1000,0)</f>
        <v>0</v>
      </c>
      <c r="O916" s="127">
        <f t="shared" ref="O916:Q916" si="6093">IFERROR(O272*3*O594/1000,0)</f>
        <v>0</v>
      </c>
      <c r="P916" s="127">
        <f t="shared" si="6093"/>
        <v>0</v>
      </c>
      <c r="Q916" s="127">
        <f t="shared" si="6093"/>
        <v>0</v>
      </c>
      <c r="R916" s="127">
        <f>IFERROR(R272*2*R594/1000,0)</f>
        <v>0</v>
      </c>
      <c r="S916" s="127">
        <f>IFERROR(S272*2*S594/1000,0)</f>
        <v>0</v>
      </c>
      <c r="T916" s="216"/>
      <c r="AA916" s="177" t="s">
        <v>700</v>
      </c>
      <c r="AD916" s="127" t="s">
        <v>683</v>
      </c>
      <c r="AE916" s="127" t="s">
        <v>683</v>
      </c>
      <c r="AF916" s="127" t="s">
        <v>683</v>
      </c>
      <c r="AG916" s="127" t="s">
        <v>683</v>
      </c>
      <c r="AH916" s="127" t="s">
        <v>683</v>
      </c>
      <c r="AI916" s="127" t="s">
        <v>683</v>
      </c>
      <c r="AJ916" s="127"/>
      <c r="AK916" s="127" t="s">
        <v>683</v>
      </c>
      <c r="AL916" s="127" t="s">
        <v>683</v>
      </c>
      <c r="AM916" s="127" t="s">
        <v>683</v>
      </c>
      <c r="AN916" s="127"/>
      <c r="AO916" s="127" t="s">
        <v>683</v>
      </c>
    </row>
    <row r="917" spans="1:41" ht="15.75" hidden="1" outlineLevel="2">
      <c r="A917" s="155">
        <v>609040</v>
      </c>
      <c r="B917" s="156">
        <f t="shared" si="5983"/>
        <v>630600890</v>
      </c>
      <c r="C917" s="173">
        <v>600890</v>
      </c>
      <c r="D917" s="140"/>
      <c r="E917" s="55" t="s">
        <v>110</v>
      </c>
      <c r="F917" s="78" t="s">
        <v>613</v>
      </c>
      <c r="G917" s="107" t="s">
        <v>587</v>
      </c>
      <c r="H917" s="50">
        <f>IFERROR(IF(G916,H916/G916*100,0),0)</f>
        <v>0</v>
      </c>
      <c r="I917" s="50">
        <f t="shared" ref="I917" si="6094">IFERROR(IF(H916,I916/H916*100,0),0)</f>
        <v>0</v>
      </c>
      <c r="J917" s="50">
        <f t="shared" ref="J917" si="6095">IFERROR(IF(I916,J916/I916*100,0),0)</f>
        <v>0</v>
      </c>
      <c r="K917" s="50">
        <f t="shared" ref="K917" si="6096">IFERROR(IF(J916,K916/J916*100,0),0)</f>
        <v>0</v>
      </c>
      <c r="L917" s="50">
        <f t="shared" ref="L917" si="6097">IFERROR(IF(K916,L916/K916*100,0),0)</f>
        <v>0</v>
      </c>
      <c r="M917" s="50">
        <f t="shared" ref="M917" si="6098">IFERROR(IF(L916,M916/L916*100,0),0)</f>
        <v>0</v>
      </c>
      <c r="N917" s="107" t="s">
        <v>587</v>
      </c>
      <c r="O917" s="50">
        <f>IFERROR(IF(N916,O916/N916*100,0),0)</f>
        <v>0</v>
      </c>
      <c r="P917" s="50">
        <f t="shared" ref="P917" si="6099">IFERROR(IF(O916,P916/O916*100,0),0)</f>
        <v>0</v>
      </c>
      <c r="Q917" s="50">
        <f t="shared" ref="Q917:S917" si="6100">IFERROR(IF(P916,Q916/P916*100,0),0)</f>
        <v>0</v>
      </c>
      <c r="R917" s="50">
        <f t="shared" si="6100"/>
        <v>0</v>
      </c>
      <c r="S917" s="50">
        <f t="shared" si="6100"/>
        <v>0</v>
      </c>
      <c r="T917" s="215"/>
      <c r="AA917" s="177" t="s">
        <v>110</v>
      </c>
      <c r="AD917" s="107" t="s">
        <v>683</v>
      </c>
      <c r="AE917" s="50" t="s">
        <v>683</v>
      </c>
      <c r="AF917" s="50" t="s">
        <v>683</v>
      </c>
      <c r="AG917" s="50" t="s">
        <v>683</v>
      </c>
      <c r="AH917" s="50" t="s">
        <v>683</v>
      </c>
      <c r="AI917" s="50" t="s">
        <v>683</v>
      </c>
      <c r="AJ917" s="50"/>
      <c r="AK917" s="107" t="s">
        <v>683</v>
      </c>
      <c r="AL917" s="50" t="s">
        <v>683</v>
      </c>
      <c r="AM917" s="50" t="s">
        <v>683</v>
      </c>
      <c r="AN917" s="50"/>
      <c r="AO917" s="50" t="s">
        <v>683</v>
      </c>
    </row>
    <row r="918" spans="1:41" ht="15.75" hidden="1" outlineLevel="2">
      <c r="A918" s="155">
        <v>609050</v>
      </c>
      <c r="B918" s="156">
        <f t="shared" si="5983"/>
        <v>630600900</v>
      </c>
      <c r="C918" s="173">
        <v>600900</v>
      </c>
      <c r="D918" s="140"/>
      <c r="E918" s="109" t="str">
        <f>E596</f>
        <v>Бюджетообразующее предприятие 45</v>
      </c>
      <c r="F918" s="24" t="s">
        <v>106</v>
      </c>
      <c r="G918" s="127">
        <f t="shared" ref="G918:M918" si="6101">IFERROR(G274*12*G596/1000,0)</f>
        <v>0</v>
      </c>
      <c r="H918" s="127">
        <f t="shared" si="6101"/>
        <v>0</v>
      </c>
      <c r="I918" s="127">
        <f t="shared" si="6101"/>
        <v>0</v>
      </c>
      <c r="J918" s="127">
        <f t="shared" si="6101"/>
        <v>0</v>
      </c>
      <c r="K918" s="127">
        <f t="shared" si="6101"/>
        <v>0</v>
      </c>
      <c r="L918" s="127">
        <f t="shared" si="6101"/>
        <v>0</v>
      </c>
      <c r="M918" s="127">
        <f t="shared" si="6101"/>
        <v>0</v>
      </c>
      <c r="N918" s="127">
        <f>IFERROR(N274*3*N596/1000,0)</f>
        <v>0</v>
      </c>
      <c r="O918" s="127">
        <f t="shared" ref="O918:Q918" si="6102">IFERROR(O274*3*O596/1000,0)</f>
        <v>0</v>
      </c>
      <c r="P918" s="127">
        <f t="shared" si="6102"/>
        <v>0</v>
      </c>
      <c r="Q918" s="127">
        <f t="shared" si="6102"/>
        <v>0</v>
      </c>
      <c r="R918" s="127">
        <f>IFERROR(R274*2*R596/1000,0)</f>
        <v>0</v>
      </c>
      <c r="S918" s="127">
        <f>IFERROR(S274*2*S596/1000,0)</f>
        <v>0</v>
      </c>
      <c r="T918" s="216"/>
      <c r="AA918" s="177" t="s">
        <v>701</v>
      </c>
      <c r="AD918" s="127" t="s">
        <v>683</v>
      </c>
      <c r="AE918" s="127" t="s">
        <v>683</v>
      </c>
      <c r="AF918" s="127" t="s">
        <v>683</v>
      </c>
      <c r="AG918" s="127" t="s">
        <v>683</v>
      </c>
      <c r="AH918" s="127" t="s">
        <v>683</v>
      </c>
      <c r="AI918" s="127" t="s">
        <v>683</v>
      </c>
      <c r="AJ918" s="127"/>
      <c r="AK918" s="127" t="s">
        <v>683</v>
      </c>
      <c r="AL918" s="127" t="s">
        <v>683</v>
      </c>
      <c r="AM918" s="127" t="s">
        <v>683</v>
      </c>
      <c r="AN918" s="127"/>
      <c r="AO918" s="127" t="s">
        <v>683</v>
      </c>
    </row>
    <row r="919" spans="1:41" ht="15.75" hidden="1" outlineLevel="2">
      <c r="A919" s="155">
        <v>609060</v>
      </c>
      <c r="B919" s="156">
        <f t="shared" si="5983"/>
        <v>630600910</v>
      </c>
      <c r="C919" s="173">
        <v>600910</v>
      </c>
      <c r="D919" s="140"/>
      <c r="E919" s="55" t="s">
        <v>110</v>
      </c>
      <c r="F919" s="78" t="s">
        <v>613</v>
      </c>
      <c r="G919" s="107" t="s">
        <v>587</v>
      </c>
      <c r="H919" s="50">
        <f>IFERROR(IF(G918,H918/G918*100,0),0)</f>
        <v>0</v>
      </c>
      <c r="I919" s="50">
        <f t="shared" ref="I919" si="6103">IFERROR(IF(H918,I918/H918*100,0),0)</f>
        <v>0</v>
      </c>
      <c r="J919" s="50">
        <f t="shared" ref="J919" si="6104">IFERROR(IF(I918,J918/I918*100,0),0)</f>
        <v>0</v>
      </c>
      <c r="K919" s="50">
        <f t="shared" ref="K919" si="6105">IFERROR(IF(J918,K918/J918*100,0),0)</f>
        <v>0</v>
      </c>
      <c r="L919" s="50">
        <f t="shared" ref="L919" si="6106">IFERROR(IF(K918,L918/K918*100,0),0)</f>
        <v>0</v>
      </c>
      <c r="M919" s="50">
        <f t="shared" ref="M919" si="6107">IFERROR(IF(L918,M918/L918*100,0),0)</f>
        <v>0</v>
      </c>
      <c r="N919" s="107" t="s">
        <v>587</v>
      </c>
      <c r="O919" s="50">
        <f>IFERROR(IF(N918,O918/N918*100,0),0)</f>
        <v>0</v>
      </c>
      <c r="P919" s="50">
        <f t="shared" ref="P919" si="6108">IFERROR(IF(O918,P918/O918*100,0),0)</f>
        <v>0</v>
      </c>
      <c r="Q919" s="50">
        <f t="shared" ref="Q919:S919" si="6109">IFERROR(IF(P918,Q918/P918*100,0),0)</f>
        <v>0</v>
      </c>
      <c r="R919" s="50">
        <f t="shared" si="6109"/>
        <v>0</v>
      </c>
      <c r="S919" s="50">
        <f t="shared" si="6109"/>
        <v>0</v>
      </c>
      <c r="T919" s="215"/>
      <c r="AA919" s="177" t="s">
        <v>110</v>
      </c>
      <c r="AD919" s="107" t="s">
        <v>683</v>
      </c>
      <c r="AE919" s="50" t="s">
        <v>683</v>
      </c>
      <c r="AF919" s="50" t="s">
        <v>683</v>
      </c>
      <c r="AG919" s="50" t="s">
        <v>683</v>
      </c>
      <c r="AH919" s="50" t="s">
        <v>683</v>
      </c>
      <c r="AI919" s="50" t="s">
        <v>683</v>
      </c>
      <c r="AJ919" s="50"/>
      <c r="AK919" s="107" t="s">
        <v>683</v>
      </c>
      <c r="AL919" s="50" t="s">
        <v>683</v>
      </c>
      <c r="AM919" s="50" t="s">
        <v>683</v>
      </c>
      <c r="AN919" s="50"/>
      <c r="AO919" s="50" t="s">
        <v>683</v>
      </c>
    </row>
    <row r="920" spans="1:41" ht="15.75" hidden="1" outlineLevel="2">
      <c r="A920" s="155">
        <v>609070</v>
      </c>
      <c r="B920" s="156">
        <f t="shared" si="5983"/>
        <v>630600920</v>
      </c>
      <c r="C920" s="173">
        <v>600920</v>
      </c>
      <c r="D920" s="140"/>
      <c r="E920" s="109" t="str">
        <f>E598</f>
        <v>Бюджетообразующее предприятие 46</v>
      </c>
      <c r="F920" s="24" t="s">
        <v>106</v>
      </c>
      <c r="G920" s="127">
        <f t="shared" ref="G920:M920" si="6110">IFERROR(G276*12*G598/1000,0)</f>
        <v>0</v>
      </c>
      <c r="H920" s="127">
        <f t="shared" si="6110"/>
        <v>0</v>
      </c>
      <c r="I920" s="127">
        <f t="shared" si="6110"/>
        <v>0</v>
      </c>
      <c r="J920" s="127">
        <f t="shared" si="6110"/>
        <v>0</v>
      </c>
      <c r="K920" s="127">
        <f t="shared" si="6110"/>
        <v>0</v>
      </c>
      <c r="L920" s="127">
        <f t="shared" si="6110"/>
        <v>0</v>
      </c>
      <c r="M920" s="127">
        <f t="shared" si="6110"/>
        <v>0</v>
      </c>
      <c r="N920" s="127">
        <f>IFERROR(N276*3*N598/1000,0)</f>
        <v>0</v>
      </c>
      <c r="O920" s="127">
        <f t="shared" ref="O920:Q920" si="6111">IFERROR(O276*3*O598/1000,0)</f>
        <v>0</v>
      </c>
      <c r="P920" s="127">
        <f t="shared" si="6111"/>
        <v>0</v>
      </c>
      <c r="Q920" s="127">
        <f t="shared" si="6111"/>
        <v>0</v>
      </c>
      <c r="R920" s="127">
        <f>IFERROR(R276*2*R598/1000,0)</f>
        <v>0</v>
      </c>
      <c r="S920" s="127">
        <f>IFERROR(S276*2*S598/1000,0)</f>
        <v>0</v>
      </c>
      <c r="T920" s="216"/>
      <c r="AA920" s="177" t="s">
        <v>702</v>
      </c>
      <c r="AD920" s="127" t="s">
        <v>683</v>
      </c>
      <c r="AE920" s="127" t="s">
        <v>683</v>
      </c>
      <c r="AF920" s="127" t="s">
        <v>683</v>
      </c>
      <c r="AG920" s="127" t="s">
        <v>683</v>
      </c>
      <c r="AH920" s="127" t="s">
        <v>683</v>
      </c>
      <c r="AI920" s="127" t="s">
        <v>683</v>
      </c>
      <c r="AJ920" s="127"/>
      <c r="AK920" s="127" t="s">
        <v>683</v>
      </c>
      <c r="AL920" s="127" t="s">
        <v>683</v>
      </c>
      <c r="AM920" s="127" t="s">
        <v>683</v>
      </c>
      <c r="AN920" s="127"/>
      <c r="AO920" s="127" t="s">
        <v>683</v>
      </c>
    </row>
    <row r="921" spans="1:41" ht="15.75" hidden="1" outlineLevel="2">
      <c r="A921" s="155">
        <v>609080</v>
      </c>
      <c r="B921" s="156">
        <f t="shared" si="5983"/>
        <v>630600930</v>
      </c>
      <c r="C921" s="173">
        <v>600930</v>
      </c>
      <c r="D921" s="140"/>
      <c r="E921" s="55" t="s">
        <v>110</v>
      </c>
      <c r="F921" s="78" t="s">
        <v>613</v>
      </c>
      <c r="G921" s="107" t="s">
        <v>587</v>
      </c>
      <c r="H921" s="50">
        <f>IFERROR(IF(G920,H920/G920*100,0),0)</f>
        <v>0</v>
      </c>
      <c r="I921" s="50">
        <f t="shared" ref="I921" si="6112">IFERROR(IF(H920,I920/H920*100,0),0)</f>
        <v>0</v>
      </c>
      <c r="J921" s="50">
        <f t="shared" ref="J921" si="6113">IFERROR(IF(I920,J920/I920*100,0),0)</f>
        <v>0</v>
      </c>
      <c r="K921" s="50">
        <f t="shared" ref="K921" si="6114">IFERROR(IF(J920,K920/J920*100,0),0)</f>
        <v>0</v>
      </c>
      <c r="L921" s="50">
        <f t="shared" ref="L921" si="6115">IFERROR(IF(K920,L920/K920*100,0),0)</f>
        <v>0</v>
      </c>
      <c r="M921" s="50">
        <f t="shared" ref="M921" si="6116">IFERROR(IF(L920,M920/L920*100,0),0)</f>
        <v>0</v>
      </c>
      <c r="N921" s="107" t="s">
        <v>587</v>
      </c>
      <c r="O921" s="50">
        <f>IFERROR(IF(N920,O920/N920*100,0),0)</f>
        <v>0</v>
      </c>
      <c r="P921" s="50">
        <f t="shared" ref="P921" si="6117">IFERROR(IF(O920,P920/O920*100,0),0)</f>
        <v>0</v>
      </c>
      <c r="Q921" s="50">
        <f t="shared" ref="Q921:S921" si="6118">IFERROR(IF(P920,Q920/P920*100,0),0)</f>
        <v>0</v>
      </c>
      <c r="R921" s="50">
        <f t="shared" si="6118"/>
        <v>0</v>
      </c>
      <c r="S921" s="50">
        <f t="shared" si="6118"/>
        <v>0</v>
      </c>
      <c r="T921" s="215"/>
      <c r="AA921" s="177" t="s">
        <v>110</v>
      </c>
      <c r="AD921" s="107" t="s">
        <v>683</v>
      </c>
      <c r="AE921" s="50" t="s">
        <v>683</v>
      </c>
      <c r="AF921" s="50" t="s">
        <v>683</v>
      </c>
      <c r="AG921" s="50" t="s">
        <v>683</v>
      </c>
      <c r="AH921" s="50" t="s">
        <v>683</v>
      </c>
      <c r="AI921" s="50" t="s">
        <v>683</v>
      </c>
      <c r="AJ921" s="50"/>
      <c r="AK921" s="107" t="s">
        <v>683</v>
      </c>
      <c r="AL921" s="50" t="s">
        <v>683</v>
      </c>
      <c r="AM921" s="50" t="s">
        <v>683</v>
      </c>
      <c r="AN921" s="50"/>
      <c r="AO921" s="50" t="s">
        <v>683</v>
      </c>
    </row>
    <row r="922" spans="1:41" ht="15.75" hidden="1" outlineLevel="2">
      <c r="A922" s="155">
        <v>609090</v>
      </c>
      <c r="B922" s="156">
        <f t="shared" si="5983"/>
        <v>630600940</v>
      </c>
      <c r="C922" s="173">
        <v>600940</v>
      </c>
      <c r="D922" s="140"/>
      <c r="E922" s="109" t="str">
        <f>E600</f>
        <v>Бюджетообразующее предприятие 47</v>
      </c>
      <c r="F922" s="24" t="s">
        <v>106</v>
      </c>
      <c r="G922" s="127">
        <f t="shared" ref="G922:M922" si="6119">IFERROR(G278*12*G600/1000,0)</f>
        <v>0</v>
      </c>
      <c r="H922" s="127">
        <f t="shared" si="6119"/>
        <v>0</v>
      </c>
      <c r="I922" s="127">
        <f t="shared" si="6119"/>
        <v>0</v>
      </c>
      <c r="J922" s="127">
        <f t="shared" si="6119"/>
        <v>0</v>
      </c>
      <c r="K922" s="127">
        <f t="shared" si="6119"/>
        <v>0</v>
      </c>
      <c r="L922" s="127">
        <f t="shared" si="6119"/>
        <v>0</v>
      </c>
      <c r="M922" s="127">
        <f t="shared" si="6119"/>
        <v>0</v>
      </c>
      <c r="N922" s="127">
        <f>IFERROR(N278*3*N600/1000,0)</f>
        <v>0</v>
      </c>
      <c r="O922" s="127">
        <f t="shared" ref="O922:Q922" si="6120">IFERROR(O278*3*O600/1000,0)</f>
        <v>0</v>
      </c>
      <c r="P922" s="127">
        <f t="shared" si="6120"/>
        <v>0</v>
      </c>
      <c r="Q922" s="127">
        <f t="shared" si="6120"/>
        <v>0</v>
      </c>
      <c r="R922" s="127">
        <f>IFERROR(R278*2*R600/1000,0)</f>
        <v>0</v>
      </c>
      <c r="S922" s="127">
        <f>IFERROR(S278*2*S600/1000,0)</f>
        <v>0</v>
      </c>
      <c r="T922" s="216"/>
      <c r="AA922" s="177" t="s">
        <v>703</v>
      </c>
      <c r="AD922" s="127" t="s">
        <v>683</v>
      </c>
      <c r="AE922" s="127" t="s">
        <v>683</v>
      </c>
      <c r="AF922" s="127" t="s">
        <v>683</v>
      </c>
      <c r="AG922" s="127" t="s">
        <v>683</v>
      </c>
      <c r="AH922" s="127" t="s">
        <v>683</v>
      </c>
      <c r="AI922" s="127" t="s">
        <v>683</v>
      </c>
      <c r="AJ922" s="127"/>
      <c r="AK922" s="127" t="s">
        <v>683</v>
      </c>
      <c r="AL922" s="127" t="s">
        <v>683</v>
      </c>
      <c r="AM922" s="127" t="s">
        <v>683</v>
      </c>
      <c r="AN922" s="127"/>
      <c r="AO922" s="127" t="s">
        <v>683</v>
      </c>
    </row>
    <row r="923" spans="1:41" ht="15.75" hidden="1" outlineLevel="2">
      <c r="A923" s="155">
        <v>609100</v>
      </c>
      <c r="B923" s="156">
        <f t="shared" si="5983"/>
        <v>630600950</v>
      </c>
      <c r="C923" s="173">
        <v>600950</v>
      </c>
      <c r="D923" s="140"/>
      <c r="E923" s="55" t="s">
        <v>110</v>
      </c>
      <c r="F923" s="78" t="s">
        <v>613</v>
      </c>
      <c r="G923" s="107" t="s">
        <v>587</v>
      </c>
      <c r="H923" s="50">
        <f>IFERROR(IF(G922,H922/G922*100,0),0)</f>
        <v>0</v>
      </c>
      <c r="I923" s="50">
        <f t="shared" ref="I923" si="6121">IFERROR(IF(H922,I922/H922*100,0),0)</f>
        <v>0</v>
      </c>
      <c r="J923" s="50">
        <f t="shared" ref="J923" si="6122">IFERROR(IF(I922,J922/I922*100,0),0)</f>
        <v>0</v>
      </c>
      <c r="K923" s="50">
        <f t="shared" ref="K923" si="6123">IFERROR(IF(J922,K922/J922*100,0),0)</f>
        <v>0</v>
      </c>
      <c r="L923" s="50">
        <f t="shared" ref="L923" si="6124">IFERROR(IF(K922,L922/K922*100,0),0)</f>
        <v>0</v>
      </c>
      <c r="M923" s="50">
        <f t="shared" ref="M923" si="6125">IFERROR(IF(L922,M922/L922*100,0),0)</f>
        <v>0</v>
      </c>
      <c r="N923" s="107" t="s">
        <v>587</v>
      </c>
      <c r="O923" s="50">
        <f>IFERROR(IF(N922,O922/N922*100,0),0)</f>
        <v>0</v>
      </c>
      <c r="P923" s="50">
        <f t="shared" ref="P923" si="6126">IFERROR(IF(O922,P922/O922*100,0),0)</f>
        <v>0</v>
      </c>
      <c r="Q923" s="50">
        <f t="shared" ref="Q923:S923" si="6127">IFERROR(IF(P922,Q922/P922*100,0),0)</f>
        <v>0</v>
      </c>
      <c r="R923" s="50">
        <f t="shared" si="6127"/>
        <v>0</v>
      </c>
      <c r="S923" s="50">
        <f t="shared" si="6127"/>
        <v>0</v>
      </c>
      <c r="T923" s="215"/>
      <c r="AA923" s="177" t="s">
        <v>110</v>
      </c>
      <c r="AD923" s="107" t="s">
        <v>683</v>
      </c>
      <c r="AE923" s="50" t="s">
        <v>683</v>
      </c>
      <c r="AF923" s="50" t="s">
        <v>683</v>
      </c>
      <c r="AG923" s="50" t="s">
        <v>683</v>
      </c>
      <c r="AH923" s="50" t="s">
        <v>683</v>
      </c>
      <c r="AI923" s="50" t="s">
        <v>683</v>
      </c>
      <c r="AJ923" s="50"/>
      <c r="AK923" s="107" t="s">
        <v>683</v>
      </c>
      <c r="AL923" s="50" t="s">
        <v>683</v>
      </c>
      <c r="AM923" s="50" t="s">
        <v>683</v>
      </c>
      <c r="AN923" s="50"/>
      <c r="AO923" s="50" t="s">
        <v>683</v>
      </c>
    </row>
    <row r="924" spans="1:41" ht="15.75" hidden="1" outlineLevel="2">
      <c r="A924" s="155">
        <v>609110</v>
      </c>
      <c r="B924" s="156">
        <f t="shared" si="5983"/>
        <v>630600960</v>
      </c>
      <c r="C924" s="173">
        <v>600960</v>
      </c>
      <c r="D924" s="140"/>
      <c r="E924" s="109" t="str">
        <f>E602</f>
        <v>Бюджетообразующее предприятие 48</v>
      </c>
      <c r="F924" s="24" t="s">
        <v>106</v>
      </c>
      <c r="G924" s="127">
        <f t="shared" ref="G924:M924" si="6128">IFERROR(G280*12*G602/1000,0)</f>
        <v>0</v>
      </c>
      <c r="H924" s="127">
        <f t="shared" si="6128"/>
        <v>0</v>
      </c>
      <c r="I924" s="127">
        <f t="shared" si="6128"/>
        <v>0</v>
      </c>
      <c r="J924" s="127">
        <f t="shared" si="6128"/>
        <v>0</v>
      </c>
      <c r="K924" s="127">
        <f t="shared" si="6128"/>
        <v>0</v>
      </c>
      <c r="L924" s="127">
        <f t="shared" si="6128"/>
        <v>0</v>
      </c>
      <c r="M924" s="127">
        <f t="shared" si="6128"/>
        <v>0</v>
      </c>
      <c r="N924" s="127">
        <f>IFERROR(N280*3*N602/1000,0)</f>
        <v>0</v>
      </c>
      <c r="O924" s="127">
        <f t="shared" ref="O924:Q924" si="6129">IFERROR(O280*3*O602/1000,0)</f>
        <v>0</v>
      </c>
      <c r="P924" s="127">
        <f t="shared" si="6129"/>
        <v>0</v>
      </c>
      <c r="Q924" s="127">
        <f t="shared" si="6129"/>
        <v>0</v>
      </c>
      <c r="R924" s="127">
        <f>IFERROR(R280*2*R602/1000,0)</f>
        <v>0</v>
      </c>
      <c r="S924" s="127">
        <f>IFERROR(S280*2*S602/1000,0)</f>
        <v>0</v>
      </c>
      <c r="T924" s="216"/>
      <c r="AA924" s="177" t="s">
        <v>704</v>
      </c>
      <c r="AD924" s="127" t="s">
        <v>683</v>
      </c>
      <c r="AE924" s="127" t="s">
        <v>683</v>
      </c>
      <c r="AF924" s="127" t="s">
        <v>683</v>
      </c>
      <c r="AG924" s="127" t="s">
        <v>683</v>
      </c>
      <c r="AH924" s="127" t="s">
        <v>683</v>
      </c>
      <c r="AI924" s="127" t="s">
        <v>683</v>
      </c>
      <c r="AJ924" s="127"/>
      <c r="AK924" s="127" t="s">
        <v>683</v>
      </c>
      <c r="AL924" s="127" t="s">
        <v>683</v>
      </c>
      <c r="AM924" s="127" t="s">
        <v>683</v>
      </c>
      <c r="AN924" s="127"/>
      <c r="AO924" s="127" t="s">
        <v>683</v>
      </c>
    </row>
    <row r="925" spans="1:41" ht="15.75" hidden="1" outlineLevel="2">
      <c r="A925" s="155">
        <v>609120</v>
      </c>
      <c r="B925" s="156">
        <f t="shared" si="5983"/>
        <v>630600970</v>
      </c>
      <c r="C925" s="173">
        <v>600970</v>
      </c>
      <c r="D925" s="140"/>
      <c r="E925" s="55" t="s">
        <v>110</v>
      </c>
      <c r="F925" s="78" t="s">
        <v>613</v>
      </c>
      <c r="G925" s="107" t="s">
        <v>587</v>
      </c>
      <c r="H925" s="50">
        <f>IFERROR(IF(G924,H924/G924*100,0),0)</f>
        <v>0</v>
      </c>
      <c r="I925" s="50">
        <f t="shared" ref="I925" si="6130">IFERROR(IF(H924,I924/H924*100,0),0)</f>
        <v>0</v>
      </c>
      <c r="J925" s="50">
        <f t="shared" ref="J925" si="6131">IFERROR(IF(I924,J924/I924*100,0),0)</f>
        <v>0</v>
      </c>
      <c r="K925" s="50">
        <f t="shared" ref="K925" si="6132">IFERROR(IF(J924,K924/J924*100,0),0)</f>
        <v>0</v>
      </c>
      <c r="L925" s="50">
        <f t="shared" ref="L925" si="6133">IFERROR(IF(K924,L924/K924*100,0),0)</f>
        <v>0</v>
      </c>
      <c r="M925" s="50">
        <f t="shared" ref="M925" si="6134">IFERROR(IF(L924,M924/L924*100,0),0)</f>
        <v>0</v>
      </c>
      <c r="N925" s="107" t="s">
        <v>587</v>
      </c>
      <c r="O925" s="50">
        <f>IFERROR(IF(N924,O924/N924*100,0),0)</f>
        <v>0</v>
      </c>
      <c r="P925" s="50">
        <f t="shared" ref="P925" si="6135">IFERROR(IF(O924,P924/O924*100,0),0)</f>
        <v>0</v>
      </c>
      <c r="Q925" s="50">
        <f t="shared" ref="Q925:S925" si="6136">IFERROR(IF(P924,Q924/P924*100,0),0)</f>
        <v>0</v>
      </c>
      <c r="R925" s="50">
        <f t="shared" si="6136"/>
        <v>0</v>
      </c>
      <c r="S925" s="50">
        <f t="shared" si="6136"/>
        <v>0</v>
      </c>
      <c r="T925" s="215"/>
      <c r="AA925" s="177" t="s">
        <v>110</v>
      </c>
      <c r="AD925" s="107" t="s">
        <v>683</v>
      </c>
      <c r="AE925" s="50" t="s">
        <v>683</v>
      </c>
      <c r="AF925" s="50" t="s">
        <v>683</v>
      </c>
      <c r="AG925" s="50" t="s">
        <v>683</v>
      </c>
      <c r="AH925" s="50" t="s">
        <v>683</v>
      </c>
      <c r="AI925" s="50" t="s">
        <v>683</v>
      </c>
      <c r="AJ925" s="50"/>
      <c r="AK925" s="107" t="s">
        <v>683</v>
      </c>
      <c r="AL925" s="50" t="s">
        <v>683</v>
      </c>
      <c r="AM925" s="50" t="s">
        <v>683</v>
      </c>
      <c r="AN925" s="50"/>
      <c r="AO925" s="50" t="s">
        <v>683</v>
      </c>
    </row>
    <row r="926" spans="1:41" ht="15.75" hidden="1" outlineLevel="2">
      <c r="A926" s="155">
        <v>609130</v>
      </c>
      <c r="B926" s="156">
        <f t="shared" si="5983"/>
        <v>630600980</v>
      </c>
      <c r="C926" s="173">
        <v>600980</v>
      </c>
      <c r="D926" s="140"/>
      <c r="E926" s="109" t="str">
        <f>E604</f>
        <v>Бюджетообразующее предприятие 49</v>
      </c>
      <c r="F926" s="24" t="s">
        <v>106</v>
      </c>
      <c r="G926" s="127">
        <f t="shared" ref="G926:M926" si="6137">IFERROR(G282*12*G604/1000,0)</f>
        <v>0</v>
      </c>
      <c r="H926" s="127">
        <f t="shared" si="6137"/>
        <v>0</v>
      </c>
      <c r="I926" s="127">
        <f t="shared" si="6137"/>
        <v>0</v>
      </c>
      <c r="J926" s="127">
        <f t="shared" si="6137"/>
        <v>0</v>
      </c>
      <c r="K926" s="127">
        <f t="shared" si="6137"/>
        <v>0</v>
      </c>
      <c r="L926" s="127">
        <f t="shared" si="6137"/>
        <v>0</v>
      </c>
      <c r="M926" s="127">
        <f t="shared" si="6137"/>
        <v>0</v>
      </c>
      <c r="N926" s="127">
        <f>IFERROR(N282*3*N604/1000,0)</f>
        <v>0</v>
      </c>
      <c r="O926" s="127">
        <f t="shared" ref="O926:Q926" si="6138">IFERROR(O282*3*O604/1000,0)</f>
        <v>0</v>
      </c>
      <c r="P926" s="127">
        <f t="shared" si="6138"/>
        <v>0</v>
      </c>
      <c r="Q926" s="127">
        <f t="shared" si="6138"/>
        <v>0</v>
      </c>
      <c r="R926" s="127">
        <f>IFERROR(R282*2*R604/1000,0)</f>
        <v>0</v>
      </c>
      <c r="S926" s="127">
        <f>IFERROR(S282*2*S604/1000,0)</f>
        <v>0</v>
      </c>
      <c r="T926" s="216"/>
      <c r="AA926" s="177" t="s">
        <v>705</v>
      </c>
      <c r="AD926" s="127" t="s">
        <v>683</v>
      </c>
      <c r="AE926" s="127" t="s">
        <v>683</v>
      </c>
      <c r="AF926" s="127" t="s">
        <v>683</v>
      </c>
      <c r="AG926" s="127" t="s">
        <v>683</v>
      </c>
      <c r="AH926" s="127" t="s">
        <v>683</v>
      </c>
      <c r="AI926" s="127" t="s">
        <v>683</v>
      </c>
      <c r="AJ926" s="127"/>
      <c r="AK926" s="127" t="s">
        <v>683</v>
      </c>
      <c r="AL926" s="127" t="s">
        <v>683</v>
      </c>
      <c r="AM926" s="127" t="s">
        <v>683</v>
      </c>
      <c r="AN926" s="127"/>
      <c r="AO926" s="127" t="s">
        <v>683</v>
      </c>
    </row>
    <row r="927" spans="1:41" ht="15.75" hidden="1" outlineLevel="2">
      <c r="A927" s="155">
        <v>609140</v>
      </c>
      <c r="B927" s="156">
        <f t="shared" si="5983"/>
        <v>630600990</v>
      </c>
      <c r="C927" s="173">
        <v>600990</v>
      </c>
      <c r="D927" s="140"/>
      <c r="E927" s="55" t="s">
        <v>110</v>
      </c>
      <c r="F927" s="78" t="s">
        <v>613</v>
      </c>
      <c r="G927" s="107" t="s">
        <v>587</v>
      </c>
      <c r="H927" s="50">
        <f>IFERROR(IF(G926,H926/G926*100,0),0)</f>
        <v>0</v>
      </c>
      <c r="I927" s="50">
        <f t="shared" ref="I927" si="6139">IFERROR(IF(H926,I926/H926*100,0),0)</f>
        <v>0</v>
      </c>
      <c r="J927" s="50">
        <f t="shared" ref="J927" si="6140">IFERROR(IF(I926,J926/I926*100,0),0)</f>
        <v>0</v>
      </c>
      <c r="K927" s="50">
        <f t="shared" ref="K927" si="6141">IFERROR(IF(J926,K926/J926*100,0),0)</f>
        <v>0</v>
      </c>
      <c r="L927" s="50">
        <f t="shared" ref="L927" si="6142">IFERROR(IF(K926,L926/K926*100,0),0)</f>
        <v>0</v>
      </c>
      <c r="M927" s="50">
        <f t="shared" ref="M927" si="6143">IFERROR(IF(L926,M926/L926*100,0),0)</f>
        <v>0</v>
      </c>
      <c r="N927" s="107" t="s">
        <v>587</v>
      </c>
      <c r="O927" s="50">
        <f>IFERROR(IF(N926,O926/N926*100,0),0)</f>
        <v>0</v>
      </c>
      <c r="P927" s="50">
        <f t="shared" ref="P927" si="6144">IFERROR(IF(O926,P926/O926*100,0),0)</f>
        <v>0</v>
      </c>
      <c r="Q927" s="50">
        <f t="shared" ref="Q927:S927" si="6145">IFERROR(IF(P926,Q926/P926*100,0),0)</f>
        <v>0</v>
      </c>
      <c r="R927" s="50">
        <f t="shared" si="6145"/>
        <v>0</v>
      </c>
      <c r="S927" s="50">
        <f t="shared" si="6145"/>
        <v>0</v>
      </c>
      <c r="T927" s="215"/>
      <c r="AA927" s="177" t="s">
        <v>110</v>
      </c>
      <c r="AD927" s="107" t="s">
        <v>683</v>
      </c>
      <c r="AE927" s="50" t="s">
        <v>683</v>
      </c>
      <c r="AF927" s="50" t="s">
        <v>683</v>
      </c>
      <c r="AG927" s="50" t="s">
        <v>683</v>
      </c>
      <c r="AH927" s="50" t="s">
        <v>683</v>
      </c>
      <c r="AI927" s="50" t="s">
        <v>683</v>
      </c>
      <c r="AJ927" s="50"/>
      <c r="AK927" s="107" t="s">
        <v>683</v>
      </c>
      <c r="AL927" s="50" t="s">
        <v>683</v>
      </c>
      <c r="AM927" s="50" t="s">
        <v>683</v>
      </c>
      <c r="AN927" s="50"/>
      <c r="AO927" s="50" t="s">
        <v>683</v>
      </c>
    </row>
    <row r="928" spans="1:41" ht="15.75" hidden="1" outlineLevel="2">
      <c r="A928" s="155">
        <v>609150</v>
      </c>
      <c r="B928" s="156">
        <f t="shared" si="5983"/>
        <v>630601000</v>
      </c>
      <c r="C928" s="173">
        <v>601000</v>
      </c>
      <c r="D928" s="140"/>
      <c r="E928" s="109" t="str">
        <f>E606</f>
        <v>Бюджетообразующее предприятие 50</v>
      </c>
      <c r="F928" s="24" t="s">
        <v>106</v>
      </c>
      <c r="G928" s="127">
        <f t="shared" ref="G928:M928" si="6146">IFERROR(G284*12*G606/1000,0)</f>
        <v>0</v>
      </c>
      <c r="H928" s="127">
        <f t="shared" si="6146"/>
        <v>0</v>
      </c>
      <c r="I928" s="127">
        <f t="shared" si="6146"/>
        <v>0</v>
      </c>
      <c r="J928" s="127">
        <f t="shared" si="6146"/>
        <v>0</v>
      </c>
      <c r="K928" s="127">
        <f t="shared" si="6146"/>
        <v>0</v>
      </c>
      <c r="L928" s="127">
        <f t="shared" si="6146"/>
        <v>0</v>
      </c>
      <c r="M928" s="127">
        <f t="shared" si="6146"/>
        <v>0</v>
      </c>
      <c r="N928" s="127">
        <f>IFERROR(N284*3*N606/1000,0)</f>
        <v>0</v>
      </c>
      <c r="O928" s="127">
        <f t="shared" ref="O928:Q928" si="6147">IFERROR(O284*3*O606/1000,0)</f>
        <v>0</v>
      </c>
      <c r="P928" s="127">
        <f t="shared" si="6147"/>
        <v>0</v>
      </c>
      <c r="Q928" s="127">
        <f t="shared" si="6147"/>
        <v>0</v>
      </c>
      <c r="R928" s="127">
        <f>IFERROR(R284*2*R606/1000,0)</f>
        <v>0</v>
      </c>
      <c r="S928" s="127">
        <f>IFERROR(S284*2*S606/1000,0)</f>
        <v>0</v>
      </c>
      <c r="T928" s="216"/>
      <c r="AA928" s="177" t="s">
        <v>706</v>
      </c>
      <c r="AD928" s="127" t="s">
        <v>683</v>
      </c>
      <c r="AE928" s="127" t="s">
        <v>683</v>
      </c>
      <c r="AF928" s="127" t="s">
        <v>683</v>
      </c>
      <c r="AG928" s="127" t="s">
        <v>683</v>
      </c>
      <c r="AH928" s="127" t="s">
        <v>683</v>
      </c>
      <c r="AI928" s="127" t="s">
        <v>683</v>
      </c>
      <c r="AJ928" s="127"/>
      <c r="AK928" s="127" t="s">
        <v>683</v>
      </c>
      <c r="AL928" s="127" t="s">
        <v>683</v>
      </c>
      <c r="AM928" s="127" t="s">
        <v>683</v>
      </c>
      <c r="AN928" s="127"/>
      <c r="AO928" s="127" t="s">
        <v>683</v>
      </c>
    </row>
    <row r="929" spans="1:41" ht="15.75" hidden="1" outlineLevel="2">
      <c r="A929" s="155">
        <v>609160</v>
      </c>
      <c r="B929" s="156">
        <f t="shared" si="5983"/>
        <v>630601010</v>
      </c>
      <c r="C929" s="173">
        <v>601010</v>
      </c>
      <c r="D929" s="140"/>
      <c r="E929" s="55" t="s">
        <v>110</v>
      </c>
      <c r="F929" s="78" t="s">
        <v>613</v>
      </c>
      <c r="G929" s="107" t="s">
        <v>587</v>
      </c>
      <c r="H929" s="50">
        <f>IFERROR(IF(G928,H928/G928*100,0),0)</f>
        <v>0</v>
      </c>
      <c r="I929" s="50">
        <f t="shared" ref="I929" si="6148">IFERROR(IF(H928,I928/H928*100,0),0)</f>
        <v>0</v>
      </c>
      <c r="J929" s="50">
        <f t="shared" ref="J929" si="6149">IFERROR(IF(I928,J928/I928*100,0),0)</f>
        <v>0</v>
      </c>
      <c r="K929" s="50">
        <f t="shared" ref="K929" si="6150">IFERROR(IF(J928,K928/J928*100,0),0)</f>
        <v>0</v>
      </c>
      <c r="L929" s="50">
        <f t="shared" ref="L929" si="6151">IFERROR(IF(K928,L928/K928*100,0),0)</f>
        <v>0</v>
      </c>
      <c r="M929" s="50">
        <f t="shared" ref="M929" si="6152">IFERROR(IF(L928,M928/L928*100,0),0)</f>
        <v>0</v>
      </c>
      <c r="N929" s="107" t="s">
        <v>587</v>
      </c>
      <c r="O929" s="50">
        <f>IFERROR(IF(N928,O928/N928*100,0),0)</f>
        <v>0</v>
      </c>
      <c r="P929" s="50">
        <f t="shared" ref="P929" si="6153">IFERROR(IF(O928,P928/O928*100,0),0)</f>
        <v>0</v>
      </c>
      <c r="Q929" s="50">
        <f t="shared" ref="Q929:S929" si="6154">IFERROR(IF(P928,Q928/P928*100,0),0)</f>
        <v>0</v>
      </c>
      <c r="R929" s="50">
        <f t="shared" si="6154"/>
        <v>0</v>
      </c>
      <c r="S929" s="50">
        <f t="shared" si="6154"/>
        <v>0</v>
      </c>
      <c r="T929" s="215"/>
      <c r="AA929" s="177" t="s">
        <v>110</v>
      </c>
      <c r="AD929" s="107" t="s">
        <v>683</v>
      </c>
      <c r="AE929" s="50" t="s">
        <v>683</v>
      </c>
      <c r="AF929" s="50" t="s">
        <v>683</v>
      </c>
      <c r="AG929" s="50" t="s">
        <v>683</v>
      </c>
      <c r="AH929" s="50" t="s">
        <v>683</v>
      </c>
      <c r="AI929" s="50" t="s">
        <v>683</v>
      </c>
      <c r="AJ929" s="50"/>
      <c r="AK929" s="107" t="s">
        <v>683</v>
      </c>
      <c r="AL929" s="50" t="s">
        <v>683</v>
      </c>
      <c r="AM929" s="50" t="s">
        <v>683</v>
      </c>
      <c r="AN929" s="50"/>
      <c r="AO929" s="50" t="s">
        <v>683</v>
      </c>
    </row>
    <row r="930" spans="1:41" ht="15.75" hidden="1" outlineLevel="2">
      <c r="A930" s="155">
        <v>609170</v>
      </c>
      <c r="B930" s="156">
        <f t="shared" si="5983"/>
        <v>630601020</v>
      </c>
      <c r="C930" s="173">
        <v>601020</v>
      </c>
      <c r="D930" s="140"/>
      <c r="E930" s="109" t="str">
        <f>E608</f>
        <v>Бюджетообразующее предприятие 51</v>
      </c>
      <c r="F930" s="24" t="s">
        <v>106</v>
      </c>
      <c r="G930" s="127">
        <f t="shared" ref="G930:M930" si="6155">IFERROR(G286*12*G608/1000,0)</f>
        <v>0</v>
      </c>
      <c r="H930" s="127">
        <f t="shared" si="6155"/>
        <v>0</v>
      </c>
      <c r="I930" s="127">
        <f t="shared" si="6155"/>
        <v>0</v>
      </c>
      <c r="J930" s="127">
        <f t="shared" si="6155"/>
        <v>0</v>
      </c>
      <c r="K930" s="127">
        <f t="shared" si="6155"/>
        <v>0</v>
      </c>
      <c r="L930" s="127">
        <f t="shared" si="6155"/>
        <v>0</v>
      </c>
      <c r="M930" s="127">
        <f t="shared" si="6155"/>
        <v>0</v>
      </c>
      <c r="N930" s="127">
        <f>IFERROR(N286*3*N608/1000,0)</f>
        <v>0</v>
      </c>
      <c r="O930" s="127">
        <f t="shared" ref="O930:Q930" si="6156">IFERROR(O286*3*O608/1000,0)</f>
        <v>0</v>
      </c>
      <c r="P930" s="127">
        <f t="shared" si="6156"/>
        <v>0</v>
      </c>
      <c r="Q930" s="127">
        <f t="shared" si="6156"/>
        <v>0</v>
      </c>
      <c r="R930" s="127">
        <f>IFERROR(R286*2*R608/1000,0)</f>
        <v>0</v>
      </c>
      <c r="S930" s="127">
        <f>IFERROR(S286*2*S608/1000,0)</f>
        <v>0</v>
      </c>
      <c r="T930" s="216"/>
      <c r="AA930" s="177" t="s">
        <v>707</v>
      </c>
      <c r="AD930" s="127" t="s">
        <v>683</v>
      </c>
      <c r="AE930" s="127" t="s">
        <v>683</v>
      </c>
      <c r="AF930" s="127" t="s">
        <v>683</v>
      </c>
      <c r="AG930" s="127" t="s">
        <v>683</v>
      </c>
      <c r="AH930" s="127" t="s">
        <v>683</v>
      </c>
      <c r="AI930" s="127" t="s">
        <v>683</v>
      </c>
      <c r="AJ930" s="127"/>
      <c r="AK930" s="127" t="s">
        <v>683</v>
      </c>
      <c r="AL930" s="127" t="s">
        <v>683</v>
      </c>
      <c r="AM930" s="127" t="s">
        <v>683</v>
      </c>
      <c r="AN930" s="127"/>
      <c r="AO930" s="127" t="s">
        <v>683</v>
      </c>
    </row>
    <row r="931" spans="1:41" ht="15.75" hidden="1" outlineLevel="2">
      <c r="A931" s="155">
        <v>609180</v>
      </c>
      <c r="B931" s="156">
        <f t="shared" si="5983"/>
        <v>630601030</v>
      </c>
      <c r="C931" s="173">
        <v>601030</v>
      </c>
      <c r="D931" s="140"/>
      <c r="E931" s="55" t="s">
        <v>110</v>
      </c>
      <c r="F931" s="78" t="s">
        <v>613</v>
      </c>
      <c r="G931" s="107" t="s">
        <v>587</v>
      </c>
      <c r="H931" s="50">
        <f>IFERROR(IF(G930,H930/G930*100,0),0)</f>
        <v>0</v>
      </c>
      <c r="I931" s="50">
        <f t="shared" ref="I931" si="6157">IFERROR(IF(H930,I930/H930*100,0),0)</f>
        <v>0</v>
      </c>
      <c r="J931" s="50">
        <f t="shared" ref="J931" si="6158">IFERROR(IF(I930,J930/I930*100,0),0)</f>
        <v>0</v>
      </c>
      <c r="K931" s="50">
        <f t="shared" ref="K931" si="6159">IFERROR(IF(J930,K930/J930*100,0),0)</f>
        <v>0</v>
      </c>
      <c r="L931" s="50">
        <f t="shared" ref="L931" si="6160">IFERROR(IF(K930,L930/K930*100,0),0)</f>
        <v>0</v>
      </c>
      <c r="M931" s="50">
        <f t="shared" ref="M931" si="6161">IFERROR(IF(L930,M930/L930*100,0),0)</f>
        <v>0</v>
      </c>
      <c r="N931" s="107" t="s">
        <v>587</v>
      </c>
      <c r="O931" s="50">
        <f>IFERROR(IF(N930,O930/N930*100,0),0)</f>
        <v>0</v>
      </c>
      <c r="P931" s="50">
        <f t="shared" ref="P931" si="6162">IFERROR(IF(O930,P930/O930*100,0),0)</f>
        <v>0</v>
      </c>
      <c r="Q931" s="50">
        <f t="shared" ref="Q931:S931" si="6163">IFERROR(IF(P930,Q930/P930*100,0),0)</f>
        <v>0</v>
      </c>
      <c r="R931" s="50">
        <f t="shared" si="6163"/>
        <v>0</v>
      </c>
      <c r="S931" s="50">
        <f t="shared" si="6163"/>
        <v>0</v>
      </c>
      <c r="T931" s="215"/>
      <c r="AA931" s="177" t="s">
        <v>110</v>
      </c>
      <c r="AD931" s="107" t="s">
        <v>683</v>
      </c>
      <c r="AE931" s="50" t="s">
        <v>683</v>
      </c>
      <c r="AF931" s="50" t="s">
        <v>683</v>
      </c>
      <c r="AG931" s="50" t="s">
        <v>683</v>
      </c>
      <c r="AH931" s="50" t="s">
        <v>683</v>
      </c>
      <c r="AI931" s="50" t="s">
        <v>683</v>
      </c>
      <c r="AJ931" s="50"/>
      <c r="AK931" s="107" t="s">
        <v>683</v>
      </c>
      <c r="AL931" s="50" t="s">
        <v>683</v>
      </c>
      <c r="AM931" s="50" t="s">
        <v>683</v>
      </c>
      <c r="AN931" s="50"/>
      <c r="AO931" s="50" t="s">
        <v>683</v>
      </c>
    </row>
    <row r="932" spans="1:41" ht="15.75" hidden="1" outlineLevel="2">
      <c r="A932" s="155">
        <v>609190</v>
      </c>
      <c r="B932" s="156">
        <f t="shared" si="5983"/>
        <v>630601040</v>
      </c>
      <c r="C932" s="173">
        <v>601040</v>
      </c>
      <c r="D932" s="140"/>
      <c r="E932" s="109" t="str">
        <f>E610</f>
        <v>Бюджетообразующее предприятие 52</v>
      </c>
      <c r="F932" s="24" t="s">
        <v>106</v>
      </c>
      <c r="G932" s="127">
        <f t="shared" ref="G932:M932" si="6164">IFERROR(G288*12*G610/1000,0)</f>
        <v>0</v>
      </c>
      <c r="H932" s="127">
        <f t="shared" si="6164"/>
        <v>0</v>
      </c>
      <c r="I932" s="127">
        <f t="shared" si="6164"/>
        <v>0</v>
      </c>
      <c r="J932" s="127">
        <f t="shared" si="6164"/>
        <v>0</v>
      </c>
      <c r="K932" s="127">
        <f t="shared" si="6164"/>
        <v>0</v>
      </c>
      <c r="L932" s="127">
        <f t="shared" si="6164"/>
        <v>0</v>
      </c>
      <c r="M932" s="127">
        <f t="shared" si="6164"/>
        <v>0</v>
      </c>
      <c r="N932" s="127">
        <f>IFERROR(N288*3*N610/1000,0)</f>
        <v>0</v>
      </c>
      <c r="O932" s="127">
        <f t="shared" ref="O932:Q932" si="6165">IFERROR(O288*3*O610/1000,0)</f>
        <v>0</v>
      </c>
      <c r="P932" s="127">
        <f t="shared" si="6165"/>
        <v>0</v>
      </c>
      <c r="Q932" s="127">
        <f t="shared" si="6165"/>
        <v>0</v>
      </c>
      <c r="R932" s="127">
        <f>IFERROR(R288*2*R610/1000,0)</f>
        <v>0</v>
      </c>
      <c r="S932" s="127">
        <f>IFERROR(S288*2*S610/1000,0)</f>
        <v>0</v>
      </c>
      <c r="T932" s="216"/>
      <c r="AA932" s="177" t="s">
        <v>708</v>
      </c>
      <c r="AD932" s="127" t="s">
        <v>683</v>
      </c>
      <c r="AE932" s="127" t="s">
        <v>683</v>
      </c>
      <c r="AF932" s="127" t="s">
        <v>683</v>
      </c>
      <c r="AG932" s="127" t="s">
        <v>683</v>
      </c>
      <c r="AH932" s="127" t="s">
        <v>683</v>
      </c>
      <c r="AI932" s="127" t="s">
        <v>683</v>
      </c>
      <c r="AJ932" s="127"/>
      <c r="AK932" s="127" t="s">
        <v>683</v>
      </c>
      <c r="AL932" s="127" t="s">
        <v>683</v>
      </c>
      <c r="AM932" s="127" t="s">
        <v>683</v>
      </c>
      <c r="AN932" s="127"/>
      <c r="AO932" s="127" t="s">
        <v>683</v>
      </c>
    </row>
    <row r="933" spans="1:41" ht="15.75" hidden="1" outlineLevel="2">
      <c r="A933" s="155">
        <v>609200</v>
      </c>
      <c r="B933" s="156">
        <f t="shared" si="5983"/>
        <v>630601050</v>
      </c>
      <c r="C933" s="173">
        <v>601050</v>
      </c>
      <c r="D933" s="140"/>
      <c r="E933" s="55" t="s">
        <v>110</v>
      </c>
      <c r="F933" s="78" t="s">
        <v>613</v>
      </c>
      <c r="G933" s="107" t="s">
        <v>587</v>
      </c>
      <c r="H933" s="50">
        <f>IFERROR(IF(G932,H932/G932*100,0),0)</f>
        <v>0</v>
      </c>
      <c r="I933" s="50">
        <f t="shared" ref="I933" si="6166">IFERROR(IF(H932,I932/H932*100,0),0)</f>
        <v>0</v>
      </c>
      <c r="J933" s="50">
        <f t="shared" ref="J933" si="6167">IFERROR(IF(I932,J932/I932*100,0),0)</f>
        <v>0</v>
      </c>
      <c r="K933" s="50">
        <f t="shared" ref="K933" si="6168">IFERROR(IF(J932,K932/J932*100,0),0)</f>
        <v>0</v>
      </c>
      <c r="L933" s="50">
        <f t="shared" ref="L933" si="6169">IFERROR(IF(K932,L932/K932*100,0),0)</f>
        <v>0</v>
      </c>
      <c r="M933" s="50">
        <f t="shared" ref="M933" si="6170">IFERROR(IF(L932,M932/L932*100,0),0)</f>
        <v>0</v>
      </c>
      <c r="N933" s="107" t="s">
        <v>587</v>
      </c>
      <c r="O933" s="50">
        <f>IFERROR(IF(N932,O932/N932*100,0),0)</f>
        <v>0</v>
      </c>
      <c r="P933" s="50">
        <f t="shared" ref="P933" si="6171">IFERROR(IF(O932,P932/O932*100,0),0)</f>
        <v>0</v>
      </c>
      <c r="Q933" s="50">
        <f t="shared" ref="Q933:S933" si="6172">IFERROR(IF(P932,Q932/P932*100,0),0)</f>
        <v>0</v>
      </c>
      <c r="R933" s="50">
        <f t="shared" si="6172"/>
        <v>0</v>
      </c>
      <c r="S933" s="50">
        <f t="shared" si="6172"/>
        <v>0</v>
      </c>
      <c r="T933" s="215"/>
      <c r="AA933" s="177" t="s">
        <v>110</v>
      </c>
      <c r="AD933" s="107" t="s">
        <v>683</v>
      </c>
      <c r="AE933" s="50" t="s">
        <v>683</v>
      </c>
      <c r="AF933" s="50" t="s">
        <v>683</v>
      </c>
      <c r="AG933" s="50" t="s">
        <v>683</v>
      </c>
      <c r="AH933" s="50" t="s">
        <v>683</v>
      </c>
      <c r="AI933" s="50" t="s">
        <v>683</v>
      </c>
      <c r="AJ933" s="50"/>
      <c r="AK933" s="107" t="s">
        <v>683</v>
      </c>
      <c r="AL933" s="50" t="s">
        <v>683</v>
      </c>
      <c r="AM933" s="50" t="s">
        <v>683</v>
      </c>
      <c r="AN933" s="50"/>
      <c r="AO933" s="50" t="s">
        <v>683</v>
      </c>
    </row>
    <row r="934" spans="1:41" ht="15.75" hidden="1" outlineLevel="2">
      <c r="A934" s="155">
        <v>609210</v>
      </c>
      <c r="B934" s="156">
        <f t="shared" si="5983"/>
        <v>630601060</v>
      </c>
      <c r="C934" s="173">
        <v>601060</v>
      </c>
      <c r="D934" s="140"/>
      <c r="E934" s="109" t="str">
        <f>E612</f>
        <v>Бюджетообразующее предприятие 53</v>
      </c>
      <c r="F934" s="24" t="s">
        <v>106</v>
      </c>
      <c r="G934" s="127">
        <f t="shared" ref="G934:M934" si="6173">IFERROR(G290*12*G612/1000,0)</f>
        <v>0</v>
      </c>
      <c r="H934" s="127">
        <f t="shared" si="6173"/>
        <v>0</v>
      </c>
      <c r="I934" s="127">
        <f t="shared" si="6173"/>
        <v>0</v>
      </c>
      <c r="J934" s="127">
        <f t="shared" si="6173"/>
        <v>0</v>
      </c>
      <c r="K934" s="127">
        <f t="shared" si="6173"/>
        <v>0</v>
      </c>
      <c r="L934" s="127">
        <f t="shared" si="6173"/>
        <v>0</v>
      </c>
      <c r="M934" s="127">
        <f t="shared" si="6173"/>
        <v>0</v>
      </c>
      <c r="N934" s="127">
        <f>IFERROR(N290*3*N612/1000,0)</f>
        <v>0</v>
      </c>
      <c r="O934" s="127">
        <f t="shared" ref="O934:Q934" si="6174">IFERROR(O290*3*O612/1000,0)</f>
        <v>0</v>
      </c>
      <c r="P934" s="127">
        <f t="shared" si="6174"/>
        <v>0</v>
      </c>
      <c r="Q934" s="127">
        <f t="shared" si="6174"/>
        <v>0</v>
      </c>
      <c r="R934" s="127">
        <f>IFERROR(R290*2*R612/1000,0)</f>
        <v>0</v>
      </c>
      <c r="S934" s="127">
        <f>IFERROR(S290*2*S612/1000,0)</f>
        <v>0</v>
      </c>
      <c r="T934" s="216"/>
      <c r="AA934" s="177" t="s">
        <v>709</v>
      </c>
      <c r="AD934" s="127" t="s">
        <v>683</v>
      </c>
      <c r="AE934" s="127" t="s">
        <v>683</v>
      </c>
      <c r="AF934" s="127" t="s">
        <v>683</v>
      </c>
      <c r="AG934" s="127" t="s">
        <v>683</v>
      </c>
      <c r="AH934" s="127" t="s">
        <v>683</v>
      </c>
      <c r="AI934" s="127" t="s">
        <v>683</v>
      </c>
      <c r="AJ934" s="127"/>
      <c r="AK934" s="127" t="s">
        <v>683</v>
      </c>
      <c r="AL934" s="127" t="s">
        <v>683</v>
      </c>
      <c r="AM934" s="127" t="s">
        <v>683</v>
      </c>
      <c r="AN934" s="127"/>
      <c r="AO934" s="127" t="s">
        <v>683</v>
      </c>
    </row>
    <row r="935" spans="1:41" ht="15.75" hidden="1" outlineLevel="2">
      <c r="A935" s="155">
        <v>609220</v>
      </c>
      <c r="B935" s="156">
        <f t="shared" si="5983"/>
        <v>630601070</v>
      </c>
      <c r="C935" s="173">
        <v>601070</v>
      </c>
      <c r="D935" s="140"/>
      <c r="E935" s="55" t="s">
        <v>110</v>
      </c>
      <c r="F935" s="78" t="s">
        <v>613</v>
      </c>
      <c r="G935" s="107" t="s">
        <v>587</v>
      </c>
      <c r="H935" s="50">
        <f>IFERROR(IF(G934,H934/G934*100,0),0)</f>
        <v>0</v>
      </c>
      <c r="I935" s="50">
        <f t="shared" ref="I935" si="6175">IFERROR(IF(H934,I934/H934*100,0),0)</f>
        <v>0</v>
      </c>
      <c r="J935" s="50">
        <f t="shared" ref="J935" si="6176">IFERROR(IF(I934,J934/I934*100,0),0)</f>
        <v>0</v>
      </c>
      <c r="K935" s="50">
        <f t="shared" ref="K935" si="6177">IFERROR(IF(J934,K934/J934*100,0),0)</f>
        <v>0</v>
      </c>
      <c r="L935" s="50">
        <f t="shared" ref="L935" si="6178">IFERROR(IF(K934,L934/K934*100,0),0)</f>
        <v>0</v>
      </c>
      <c r="M935" s="50">
        <f t="shared" ref="M935" si="6179">IFERROR(IF(L934,M934/L934*100,0),0)</f>
        <v>0</v>
      </c>
      <c r="N935" s="107" t="s">
        <v>587</v>
      </c>
      <c r="O935" s="50">
        <f>IFERROR(IF(N934,O934/N934*100,0),0)</f>
        <v>0</v>
      </c>
      <c r="P935" s="50">
        <f t="shared" ref="P935" si="6180">IFERROR(IF(O934,P934/O934*100,0),0)</f>
        <v>0</v>
      </c>
      <c r="Q935" s="50">
        <f t="shared" ref="Q935:S935" si="6181">IFERROR(IF(P934,Q934/P934*100,0),0)</f>
        <v>0</v>
      </c>
      <c r="R935" s="50">
        <f t="shared" si="6181"/>
        <v>0</v>
      </c>
      <c r="S935" s="50">
        <f t="shared" si="6181"/>
        <v>0</v>
      </c>
      <c r="T935" s="215"/>
      <c r="AA935" s="177" t="s">
        <v>110</v>
      </c>
      <c r="AD935" s="107" t="s">
        <v>683</v>
      </c>
      <c r="AE935" s="50" t="s">
        <v>683</v>
      </c>
      <c r="AF935" s="50" t="s">
        <v>683</v>
      </c>
      <c r="AG935" s="50" t="s">
        <v>683</v>
      </c>
      <c r="AH935" s="50" t="s">
        <v>683</v>
      </c>
      <c r="AI935" s="50" t="s">
        <v>683</v>
      </c>
      <c r="AJ935" s="50"/>
      <c r="AK935" s="107" t="s">
        <v>683</v>
      </c>
      <c r="AL935" s="50" t="s">
        <v>683</v>
      </c>
      <c r="AM935" s="50" t="s">
        <v>683</v>
      </c>
      <c r="AN935" s="50"/>
      <c r="AO935" s="50" t="s">
        <v>683</v>
      </c>
    </row>
    <row r="936" spans="1:41" ht="15.75" hidden="1" outlineLevel="2">
      <c r="A936" s="155">
        <v>609230</v>
      </c>
      <c r="B936" s="156">
        <f t="shared" si="5983"/>
        <v>630601080</v>
      </c>
      <c r="C936" s="173">
        <v>601080</v>
      </c>
      <c r="D936" s="140"/>
      <c r="E936" s="109" t="str">
        <f>E614</f>
        <v>Бюджетообразующее предприятие 54</v>
      </c>
      <c r="F936" s="24" t="s">
        <v>106</v>
      </c>
      <c r="G936" s="127">
        <f t="shared" ref="G936:M936" si="6182">IFERROR(G292*12*G614/1000,0)</f>
        <v>0</v>
      </c>
      <c r="H936" s="127">
        <f t="shared" si="6182"/>
        <v>0</v>
      </c>
      <c r="I936" s="127">
        <f t="shared" si="6182"/>
        <v>0</v>
      </c>
      <c r="J936" s="127">
        <f t="shared" si="6182"/>
        <v>0</v>
      </c>
      <c r="K936" s="127">
        <f t="shared" si="6182"/>
        <v>0</v>
      </c>
      <c r="L936" s="127">
        <f t="shared" si="6182"/>
        <v>0</v>
      </c>
      <c r="M936" s="127">
        <f t="shared" si="6182"/>
        <v>0</v>
      </c>
      <c r="N936" s="127">
        <f>IFERROR(N292*3*N614/1000,0)</f>
        <v>0</v>
      </c>
      <c r="O936" s="127">
        <f t="shared" ref="O936:Q936" si="6183">IFERROR(O292*3*O614/1000,0)</f>
        <v>0</v>
      </c>
      <c r="P936" s="127">
        <f t="shared" si="6183"/>
        <v>0</v>
      </c>
      <c r="Q936" s="127">
        <f t="shared" si="6183"/>
        <v>0</v>
      </c>
      <c r="R936" s="127">
        <f>IFERROR(R292*2*R614/1000,0)</f>
        <v>0</v>
      </c>
      <c r="S936" s="127">
        <f>IFERROR(S292*2*S614/1000,0)</f>
        <v>0</v>
      </c>
      <c r="T936" s="216"/>
      <c r="AA936" s="177" t="s">
        <v>710</v>
      </c>
      <c r="AD936" s="127" t="s">
        <v>683</v>
      </c>
      <c r="AE936" s="127" t="s">
        <v>683</v>
      </c>
      <c r="AF936" s="127" t="s">
        <v>683</v>
      </c>
      <c r="AG936" s="127" t="s">
        <v>683</v>
      </c>
      <c r="AH936" s="127" t="s">
        <v>683</v>
      </c>
      <c r="AI936" s="127" t="s">
        <v>683</v>
      </c>
      <c r="AJ936" s="127"/>
      <c r="AK936" s="127" t="s">
        <v>683</v>
      </c>
      <c r="AL936" s="127" t="s">
        <v>683</v>
      </c>
      <c r="AM936" s="127" t="s">
        <v>683</v>
      </c>
      <c r="AN936" s="127"/>
      <c r="AO936" s="127" t="s">
        <v>683</v>
      </c>
    </row>
    <row r="937" spans="1:41" ht="15.75" hidden="1" outlineLevel="2">
      <c r="A937" s="155">
        <v>609240</v>
      </c>
      <c r="B937" s="156">
        <f t="shared" si="5983"/>
        <v>630601090</v>
      </c>
      <c r="C937" s="173">
        <v>601090</v>
      </c>
      <c r="D937" s="140"/>
      <c r="E937" s="55" t="s">
        <v>110</v>
      </c>
      <c r="F937" s="78" t="s">
        <v>613</v>
      </c>
      <c r="G937" s="107" t="s">
        <v>587</v>
      </c>
      <c r="H937" s="50">
        <f>IFERROR(IF(G936,H936/G936*100,0),0)</f>
        <v>0</v>
      </c>
      <c r="I937" s="50">
        <f t="shared" ref="I937" si="6184">IFERROR(IF(H936,I936/H936*100,0),0)</f>
        <v>0</v>
      </c>
      <c r="J937" s="50">
        <f t="shared" ref="J937" si="6185">IFERROR(IF(I936,J936/I936*100,0),0)</f>
        <v>0</v>
      </c>
      <c r="K937" s="50">
        <f t="shared" ref="K937" si="6186">IFERROR(IF(J936,K936/J936*100,0),0)</f>
        <v>0</v>
      </c>
      <c r="L937" s="50">
        <f t="shared" ref="L937" si="6187">IFERROR(IF(K936,L936/K936*100,0),0)</f>
        <v>0</v>
      </c>
      <c r="M937" s="50">
        <f t="shared" ref="M937" si="6188">IFERROR(IF(L936,M936/L936*100,0),0)</f>
        <v>0</v>
      </c>
      <c r="N937" s="107" t="s">
        <v>587</v>
      </c>
      <c r="O937" s="50">
        <f>IFERROR(IF(N936,O936/N936*100,0),0)</f>
        <v>0</v>
      </c>
      <c r="P937" s="50">
        <f t="shared" ref="P937" si="6189">IFERROR(IF(O936,P936/O936*100,0),0)</f>
        <v>0</v>
      </c>
      <c r="Q937" s="50">
        <f t="shared" ref="Q937:S937" si="6190">IFERROR(IF(P936,Q936/P936*100,0),0)</f>
        <v>0</v>
      </c>
      <c r="R937" s="50">
        <f t="shared" si="6190"/>
        <v>0</v>
      </c>
      <c r="S937" s="50">
        <f t="shared" si="6190"/>
        <v>0</v>
      </c>
      <c r="T937" s="215"/>
      <c r="AA937" s="177" t="s">
        <v>110</v>
      </c>
      <c r="AD937" s="107" t="s">
        <v>683</v>
      </c>
      <c r="AE937" s="50" t="s">
        <v>683</v>
      </c>
      <c r="AF937" s="50" t="s">
        <v>683</v>
      </c>
      <c r="AG937" s="50" t="s">
        <v>683</v>
      </c>
      <c r="AH937" s="50" t="s">
        <v>683</v>
      </c>
      <c r="AI937" s="50" t="s">
        <v>683</v>
      </c>
      <c r="AJ937" s="50"/>
      <c r="AK937" s="107" t="s">
        <v>683</v>
      </c>
      <c r="AL937" s="50" t="s">
        <v>683</v>
      </c>
      <c r="AM937" s="50" t="s">
        <v>683</v>
      </c>
      <c r="AN937" s="50"/>
      <c r="AO937" s="50" t="s">
        <v>683</v>
      </c>
    </row>
    <row r="938" spans="1:41" ht="15.75" hidden="1" outlineLevel="2">
      <c r="A938" s="155">
        <v>609250</v>
      </c>
      <c r="B938" s="156">
        <f t="shared" si="5983"/>
        <v>630601100</v>
      </c>
      <c r="C938" s="173">
        <v>601100</v>
      </c>
      <c r="D938" s="140"/>
      <c r="E938" s="109" t="str">
        <f>E616</f>
        <v>Бюджетообразующее предприятие 55</v>
      </c>
      <c r="F938" s="24" t="s">
        <v>106</v>
      </c>
      <c r="G938" s="127">
        <f t="shared" ref="G938:M938" si="6191">IFERROR(G294*12*G616/1000,0)</f>
        <v>0</v>
      </c>
      <c r="H938" s="127">
        <f t="shared" si="6191"/>
        <v>0</v>
      </c>
      <c r="I938" s="127">
        <f t="shared" si="6191"/>
        <v>0</v>
      </c>
      <c r="J938" s="127">
        <f t="shared" si="6191"/>
        <v>0</v>
      </c>
      <c r="K938" s="127">
        <f t="shared" si="6191"/>
        <v>0</v>
      </c>
      <c r="L938" s="127">
        <f t="shared" si="6191"/>
        <v>0</v>
      </c>
      <c r="M938" s="127">
        <f t="shared" si="6191"/>
        <v>0</v>
      </c>
      <c r="N938" s="127">
        <f>IFERROR(N294*3*N616/1000,0)</f>
        <v>0</v>
      </c>
      <c r="O938" s="127">
        <f t="shared" ref="O938:Q938" si="6192">IFERROR(O294*3*O616/1000,0)</f>
        <v>0</v>
      </c>
      <c r="P938" s="127">
        <f t="shared" si="6192"/>
        <v>0</v>
      </c>
      <c r="Q938" s="127">
        <f t="shared" si="6192"/>
        <v>0</v>
      </c>
      <c r="R938" s="127">
        <f>IFERROR(R294*2*R616/1000,0)</f>
        <v>0</v>
      </c>
      <c r="S938" s="127">
        <f>IFERROR(S294*2*S616/1000,0)</f>
        <v>0</v>
      </c>
      <c r="T938" s="216"/>
      <c r="AA938" s="177" t="s">
        <v>711</v>
      </c>
      <c r="AD938" s="127" t="s">
        <v>683</v>
      </c>
      <c r="AE938" s="127" t="s">
        <v>683</v>
      </c>
      <c r="AF938" s="127" t="s">
        <v>683</v>
      </c>
      <c r="AG938" s="127" t="s">
        <v>683</v>
      </c>
      <c r="AH938" s="127" t="s">
        <v>683</v>
      </c>
      <c r="AI938" s="127" t="s">
        <v>683</v>
      </c>
      <c r="AJ938" s="127"/>
      <c r="AK938" s="127" t="s">
        <v>683</v>
      </c>
      <c r="AL938" s="127" t="s">
        <v>683</v>
      </c>
      <c r="AM938" s="127" t="s">
        <v>683</v>
      </c>
      <c r="AN938" s="127"/>
      <c r="AO938" s="127" t="s">
        <v>683</v>
      </c>
    </row>
    <row r="939" spans="1:41" ht="15.75" hidden="1" outlineLevel="2">
      <c r="A939" s="155">
        <v>609260</v>
      </c>
      <c r="B939" s="156">
        <f t="shared" si="5983"/>
        <v>630601110</v>
      </c>
      <c r="C939" s="173">
        <v>601110</v>
      </c>
      <c r="D939" s="140"/>
      <c r="E939" s="55" t="s">
        <v>110</v>
      </c>
      <c r="F939" s="78" t="s">
        <v>613</v>
      </c>
      <c r="G939" s="107" t="s">
        <v>587</v>
      </c>
      <c r="H939" s="50">
        <f>IFERROR(IF(G938,H938/G938*100,0),0)</f>
        <v>0</v>
      </c>
      <c r="I939" s="50">
        <f t="shared" ref="I939" si="6193">IFERROR(IF(H938,I938/H938*100,0),0)</f>
        <v>0</v>
      </c>
      <c r="J939" s="50">
        <f t="shared" ref="J939" si="6194">IFERROR(IF(I938,J938/I938*100,0),0)</f>
        <v>0</v>
      </c>
      <c r="K939" s="50">
        <f t="shared" ref="K939" si="6195">IFERROR(IF(J938,K938/J938*100,0),0)</f>
        <v>0</v>
      </c>
      <c r="L939" s="50">
        <f t="shared" ref="L939" si="6196">IFERROR(IF(K938,L938/K938*100,0),0)</f>
        <v>0</v>
      </c>
      <c r="M939" s="50">
        <f t="shared" ref="M939" si="6197">IFERROR(IF(L938,M938/L938*100,0),0)</f>
        <v>0</v>
      </c>
      <c r="N939" s="107" t="s">
        <v>587</v>
      </c>
      <c r="O939" s="50">
        <f>IFERROR(IF(N938,O938/N938*100,0),0)</f>
        <v>0</v>
      </c>
      <c r="P939" s="50">
        <f t="shared" ref="P939" si="6198">IFERROR(IF(O938,P938/O938*100,0),0)</f>
        <v>0</v>
      </c>
      <c r="Q939" s="50">
        <f t="shared" ref="Q939:S939" si="6199">IFERROR(IF(P938,Q938/P938*100,0),0)</f>
        <v>0</v>
      </c>
      <c r="R939" s="50">
        <f t="shared" si="6199"/>
        <v>0</v>
      </c>
      <c r="S939" s="50">
        <f t="shared" si="6199"/>
        <v>0</v>
      </c>
      <c r="T939" s="215"/>
      <c r="AA939" s="177" t="s">
        <v>110</v>
      </c>
      <c r="AD939" s="107" t="s">
        <v>683</v>
      </c>
      <c r="AE939" s="50" t="s">
        <v>683</v>
      </c>
      <c r="AF939" s="50" t="s">
        <v>683</v>
      </c>
      <c r="AG939" s="50" t="s">
        <v>683</v>
      </c>
      <c r="AH939" s="50" t="s">
        <v>683</v>
      </c>
      <c r="AI939" s="50" t="s">
        <v>683</v>
      </c>
      <c r="AJ939" s="50"/>
      <c r="AK939" s="107" t="s">
        <v>683</v>
      </c>
      <c r="AL939" s="50" t="s">
        <v>683</v>
      </c>
      <c r="AM939" s="50" t="s">
        <v>683</v>
      </c>
      <c r="AN939" s="50"/>
      <c r="AO939" s="50" t="s">
        <v>683</v>
      </c>
    </row>
    <row r="940" spans="1:41" ht="15.75" hidden="1" outlineLevel="2">
      <c r="A940" s="155">
        <v>609270</v>
      </c>
      <c r="B940" s="156">
        <f t="shared" si="5983"/>
        <v>630601120</v>
      </c>
      <c r="C940" s="173">
        <v>601120</v>
      </c>
      <c r="D940" s="140"/>
      <c r="E940" s="109" t="str">
        <f>E618</f>
        <v>Бюджетообразующее предприятие 56</v>
      </c>
      <c r="F940" s="24" t="s">
        <v>106</v>
      </c>
      <c r="G940" s="127">
        <f t="shared" ref="G940:M940" si="6200">IFERROR(G296*12*G618/1000,0)</f>
        <v>0</v>
      </c>
      <c r="H940" s="127">
        <f t="shared" si="6200"/>
        <v>0</v>
      </c>
      <c r="I940" s="127">
        <f t="shared" si="6200"/>
        <v>0</v>
      </c>
      <c r="J940" s="127">
        <f t="shared" si="6200"/>
        <v>0</v>
      </c>
      <c r="K940" s="127">
        <f t="shared" si="6200"/>
        <v>0</v>
      </c>
      <c r="L940" s="127">
        <f t="shared" si="6200"/>
        <v>0</v>
      </c>
      <c r="M940" s="127">
        <f t="shared" si="6200"/>
        <v>0</v>
      </c>
      <c r="N940" s="127">
        <f>IFERROR(N296*3*N618/1000,0)</f>
        <v>0</v>
      </c>
      <c r="O940" s="127">
        <f t="shared" ref="O940:Q940" si="6201">IFERROR(O296*3*O618/1000,0)</f>
        <v>0</v>
      </c>
      <c r="P940" s="127">
        <f t="shared" si="6201"/>
        <v>0</v>
      </c>
      <c r="Q940" s="127">
        <f t="shared" si="6201"/>
        <v>0</v>
      </c>
      <c r="R940" s="127">
        <f>IFERROR(R296*2*R618/1000,0)</f>
        <v>0</v>
      </c>
      <c r="S940" s="127">
        <f>IFERROR(S296*2*S618/1000,0)</f>
        <v>0</v>
      </c>
      <c r="T940" s="216"/>
      <c r="AA940" s="177" t="s">
        <v>712</v>
      </c>
      <c r="AD940" s="127" t="s">
        <v>683</v>
      </c>
      <c r="AE940" s="127" t="s">
        <v>683</v>
      </c>
      <c r="AF940" s="127" t="s">
        <v>683</v>
      </c>
      <c r="AG940" s="127" t="s">
        <v>683</v>
      </c>
      <c r="AH940" s="127" t="s">
        <v>683</v>
      </c>
      <c r="AI940" s="127" t="s">
        <v>683</v>
      </c>
      <c r="AJ940" s="127"/>
      <c r="AK940" s="127" t="s">
        <v>683</v>
      </c>
      <c r="AL940" s="127" t="s">
        <v>683</v>
      </c>
      <c r="AM940" s="127" t="s">
        <v>683</v>
      </c>
      <c r="AN940" s="127"/>
      <c r="AO940" s="127" t="s">
        <v>683</v>
      </c>
    </row>
    <row r="941" spans="1:41" ht="15.75" hidden="1" outlineLevel="2">
      <c r="A941" s="155">
        <v>609280</v>
      </c>
      <c r="B941" s="156">
        <f t="shared" si="5983"/>
        <v>630601130</v>
      </c>
      <c r="C941" s="173">
        <v>601130</v>
      </c>
      <c r="D941" s="140"/>
      <c r="E941" s="55" t="s">
        <v>110</v>
      </c>
      <c r="F941" s="78" t="s">
        <v>613</v>
      </c>
      <c r="G941" s="107" t="s">
        <v>587</v>
      </c>
      <c r="H941" s="50">
        <f>IFERROR(IF(G940,H940/G940*100,0),0)</f>
        <v>0</v>
      </c>
      <c r="I941" s="50">
        <f t="shared" ref="I941" si="6202">IFERROR(IF(H940,I940/H940*100,0),0)</f>
        <v>0</v>
      </c>
      <c r="J941" s="50">
        <f t="shared" ref="J941" si="6203">IFERROR(IF(I940,J940/I940*100,0),0)</f>
        <v>0</v>
      </c>
      <c r="K941" s="50">
        <f t="shared" ref="K941" si="6204">IFERROR(IF(J940,K940/J940*100,0),0)</f>
        <v>0</v>
      </c>
      <c r="L941" s="50">
        <f t="shared" ref="L941" si="6205">IFERROR(IF(K940,L940/K940*100,0),0)</f>
        <v>0</v>
      </c>
      <c r="M941" s="50">
        <f t="shared" ref="M941" si="6206">IFERROR(IF(L940,M940/L940*100,0),0)</f>
        <v>0</v>
      </c>
      <c r="N941" s="107" t="s">
        <v>587</v>
      </c>
      <c r="O941" s="50">
        <f>IFERROR(IF(N940,O940/N940*100,0),0)</f>
        <v>0</v>
      </c>
      <c r="P941" s="50">
        <f t="shared" ref="P941" si="6207">IFERROR(IF(O940,P940/O940*100,0),0)</f>
        <v>0</v>
      </c>
      <c r="Q941" s="50">
        <f t="shared" ref="Q941:S941" si="6208">IFERROR(IF(P940,Q940/P940*100,0),0)</f>
        <v>0</v>
      </c>
      <c r="R941" s="50">
        <f t="shared" si="6208"/>
        <v>0</v>
      </c>
      <c r="S941" s="50">
        <f t="shared" si="6208"/>
        <v>0</v>
      </c>
      <c r="T941" s="215"/>
      <c r="AA941" s="177" t="s">
        <v>110</v>
      </c>
      <c r="AD941" s="107" t="s">
        <v>683</v>
      </c>
      <c r="AE941" s="50" t="s">
        <v>683</v>
      </c>
      <c r="AF941" s="50" t="s">
        <v>683</v>
      </c>
      <c r="AG941" s="50" t="s">
        <v>683</v>
      </c>
      <c r="AH941" s="50" t="s">
        <v>683</v>
      </c>
      <c r="AI941" s="50" t="s">
        <v>683</v>
      </c>
      <c r="AJ941" s="50"/>
      <c r="AK941" s="107" t="s">
        <v>683</v>
      </c>
      <c r="AL941" s="50" t="s">
        <v>683</v>
      </c>
      <c r="AM941" s="50" t="s">
        <v>683</v>
      </c>
      <c r="AN941" s="50"/>
      <c r="AO941" s="50" t="s">
        <v>683</v>
      </c>
    </row>
    <row r="942" spans="1:41" ht="15.75" hidden="1" outlineLevel="2">
      <c r="A942" s="155">
        <v>609290</v>
      </c>
      <c r="B942" s="156">
        <f t="shared" si="5983"/>
        <v>630601140</v>
      </c>
      <c r="C942" s="173">
        <v>601140</v>
      </c>
      <c r="D942" s="140"/>
      <c r="E942" s="109" t="str">
        <f>E620</f>
        <v>Бюджетообразующее предприятие 57</v>
      </c>
      <c r="F942" s="24" t="s">
        <v>106</v>
      </c>
      <c r="G942" s="127">
        <f t="shared" ref="G942:M942" si="6209">IFERROR(G298*12*G620/1000,0)</f>
        <v>0</v>
      </c>
      <c r="H942" s="127">
        <f t="shared" si="6209"/>
        <v>0</v>
      </c>
      <c r="I942" s="127">
        <f t="shared" si="6209"/>
        <v>0</v>
      </c>
      <c r="J942" s="127">
        <f t="shared" si="6209"/>
        <v>0</v>
      </c>
      <c r="K942" s="127">
        <f t="shared" si="6209"/>
        <v>0</v>
      </c>
      <c r="L942" s="127">
        <f t="shared" si="6209"/>
        <v>0</v>
      </c>
      <c r="M942" s="127">
        <f t="shared" si="6209"/>
        <v>0</v>
      </c>
      <c r="N942" s="127">
        <f>IFERROR(N298*3*N620/1000,0)</f>
        <v>0</v>
      </c>
      <c r="O942" s="127">
        <f t="shared" ref="O942:Q942" si="6210">IFERROR(O298*3*O620/1000,0)</f>
        <v>0</v>
      </c>
      <c r="P942" s="127">
        <f t="shared" si="6210"/>
        <v>0</v>
      </c>
      <c r="Q942" s="127">
        <f t="shared" si="6210"/>
        <v>0</v>
      </c>
      <c r="R942" s="127">
        <f>IFERROR(R298*2*R620/1000,0)</f>
        <v>0</v>
      </c>
      <c r="S942" s="127">
        <f>IFERROR(S298*2*S620/1000,0)</f>
        <v>0</v>
      </c>
      <c r="T942" s="216"/>
      <c r="AA942" s="177" t="s">
        <v>713</v>
      </c>
      <c r="AD942" s="127" t="s">
        <v>683</v>
      </c>
      <c r="AE942" s="127" t="s">
        <v>683</v>
      </c>
      <c r="AF942" s="127" t="s">
        <v>683</v>
      </c>
      <c r="AG942" s="127" t="s">
        <v>683</v>
      </c>
      <c r="AH942" s="127" t="s">
        <v>683</v>
      </c>
      <c r="AI942" s="127" t="s">
        <v>683</v>
      </c>
      <c r="AJ942" s="127"/>
      <c r="AK942" s="127" t="s">
        <v>683</v>
      </c>
      <c r="AL942" s="127" t="s">
        <v>683</v>
      </c>
      <c r="AM942" s="127" t="s">
        <v>683</v>
      </c>
      <c r="AN942" s="127"/>
      <c r="AO942" s="127" t="s">
        <v>683</v>
      </c>
    </row>
    <row r="943" spans="1:41" ht="15.75" hidden="1" outlineLevel="2">
      <c r="A943" s="155">
        <v>609300</v>
      </c>
      <c r="B943" s="156">
        <f t="shared" si="5983"/>
        <v>630601150</v>
      </c>
      <c r="C943" s="173">
        <v>601150</v>
      </c>
      <c r="D943" s="140"/>
      <c r="E943" s="55" t="s">
        <v>110</v>
      </c>
      <c r="F943" s="78" t="s">
        <v>613</v>
      </c>
      <c r="G943" s="107" t="s">
        <v>587</v>
      </c>
      <c r="H943" s="50">
        <f>IFERROR(IF(G942,H942/G942*100,0),0)</f>
        <v>0</v>
      </c>
      <c r="I943" s="50">
        <f t="shared" ref="I943" si="6211">IFERROR(IF(H942,I942/H942*100,0),0)</f>
        <v>0</v>
      </c>
      <c r="J943" s="50">
        <f t="shared" ref="J943" si="6212">IFERROR(IF(I942,J942/I942*100,0),0)</f>
        <v>0</v>
      </c>
      <c r="K943" s="50">
        <f t="shared" ref="K943" si="6213">IFERROR(IF(J942,K942/J942*100,0),0)</f>
        <v>0</v>
      </c>
      <c r="L943" s="50">
        <f t="shared" ref="L943" si="6214">IFERROR(IF(K942,L942/K942*100,0),0)</f>
        <v>0</v>
      </c>
      <c r="M943" s="50">
        <f t="shared" ref="M943" si="6215">IFERROR(IF(L942,M942/L942*100,0),0)</f>
        <v>0</v>
      </c>
      <c r="N943" s="107" t="s">
        <v>587</v>
      </c>
      <c r="O943" s="50">
        <f>IFERROR(IF(N942,O942/N942*100,0),0)</f>
        <v>0</v>
      </c>
      <c r="P943" s="50">
        <f t="shared" ref="P943" si="6216">IFERROR(IF(O942,P942/O942*100,0),0)</f>
        <v>0</v>
      </c>
      <c r="Q943" s="50">
        <f t="shared" ref="Q943:S943" si="6217">IFERROR(IF(P942,Q942/P942*100,0),0)</f>
        <v>0</v>
      </c>
      <c r="R943" s="50">
        <f t="shared" si="6217"/>
        <v>0</v>
      </c>
      <c r="S943" s="50">
        <f t="shared" si="6217"/>
        <v>0</v>
      </c>
      <c r="T943" s="215"/>
      <c r="AA943" s="177" t="s">
        <v>110</v>
      </c>
      <c r="AD943" s="107" t="s">
        <v>683</v>
      </c>
      <c r="AE943" s="50" t="s">
        <v>683</v>
      </c>
      <c r="AF943" s="50" t="s">
        <v>683</v>
      </c>
      <c r="AG943" s="50" t="s">
        <v>683</v>
      </c>
      <c r="AH943" s="50" t="s">
        <v>683</v>
      </c>
      <c r="AI943" s="50" t="s">
        <v>683</v>
      </c>
      <c r="AJ943" s="50"/>
      <c r="AK943" s="107" t="s">
        <v>683</v>
      </c>
      <c r="AL943" s="50" t="s">
        <v>683</v>
      </c>
      <c r="AM943" s="50" t="s">
        <v>683</v>
      </c>
      <c r="AN943" s="50"/>
      <c r="AO943" s="50" t="s">
        <v>683</v>
      </c>
    </row>
    <row r="944" spans="1:41" ht="15.75" hidden="1" outlineLevel="2">
      <c r="A944" s="155">
        <v>609310</v>
      </c>
      <c r="B944" s="156">
        <f t="shared" si="5983"/>
        <v>630601160</v>
      </c>
      <c r="C944" s="173">
        <v>601160</v>
      </c>
      <c r="D944" s="140"/>
      <c r="E944" s="109" t="str">
        <f>E622</f>
        <v>Бюджетообразующее предприятие 58</v>
      </c>
      <c r="F944" s="24" t="s">
        <v>106</v>
      </c>
      <c r="G944" s="127">
        <f t="shared" ref="G944:M944" si="6218">IFERROR(G300*12*G622/1000,0)</f>
        <v>0</v>
      </c>
      <c r="H944" s="127">
        <f t="shared" si="6218"/>
        <v>0</v>
      </c>
      <c r="I944" s="127">
        <f t="shared" si="6218"/>
        <v>0</v>
      </c>
      <c r="J944" s="127">
        <f t="shared" si="6218"/>
        <v>0</v>
      </c>
      <c r="K944" s="127">
        <f t="shared" si="6218"/>
        <v>0</v>
      </c>
      <c r="L944" s="127">
        <f t="shared" si="6218"/>
        <v>0</v>
      </c>
      <c r="M944" s="127">
        <f t="shared" si="6218"/>
        <v>0</v>
      </c>
      <c r="N944" s="127">
        <f>IFERROR(N300*3*N622/1000,0)</f>
        <v>0</v>
      </c>
      <c r="O944" s="127">
        <f t="shared" ref="O944:Q944" si="6219">IFERROR(O300*3*O622/1000,0)</f>
        <v>0</v>
      </c>
      <c r="P944" s="127">
        <f t="shared" si="6219"/>
        <v>0</v>
      </c>
      <c r="Q944" s="127">
        <f t="shared" si="6219"/>
        <v>0</v>
      </c>
      <c r="R944" s="127">
        <f>IFERROR(R300*2*R622/1000,0)</f>
        <v>0</v>
      </c>
      <c r="S944" s="127">
        <f>IFERROR(S300*2*S622/1000,0)</f>
        <v>0</v>
      </c>
      <c r="T944" s="216"/>
      <c r="AA944" s="177" t="s">
        <v>714</v>
      </c>
      <c r="AD944" s="127" t="s">
        <v>683</v>
      </c>
      <c r="AE944" s="127" t="s">
        <v>683</v>
      </c>
      <c r="AF944" s="127" t="s">
        <v>683</v>
      </c>
      <c r="AG944" s="127" t="s">
        <v>683</v>
      </c>
      <c r="AH944" s="127" t="s">
        <v>683</v>
      </c>
      <c r="AI944" s="127" t="s">
        <v>683</v>
      </c>
      <c r="AJ944" s="127"/>
      <c r="AK944" s="127" t="s">
        <v>683</v>
      </c>
      <c r="AL944" s="127" t="s">
        <v>683</v>
      </c>
      <c r="AM944" s="127" t="s">
        <v>683</v>
      </c>
      <c r="AN944" s="127"/>
      <c r="AO944" s="127" t="s">
        <v>683</v>
      </c>
    </row>
    <row r="945" spans="1:41" ht="15.75" hidden="1" outlineLevel="2">
      <c r="A945" s="155">
        <v>609320</v>
      </c>
      <c r="B945" s="156">
        <f t="shared" si="5983"/>
        <v>630601170</v>
      </c>
      <c r="C945" s="173">
        <v>601170</v>
      </c>
      <c r="D945" s="140"/>
      <c r="E945" s="55" t="s">
        <v>110</v>
      </c>
      <c r="F945" s="78" t="s">
        <v>613</v>
      </c>
      <c r="G945" s="107" t="s">
        <v>587</v>
      </c>
      <c r="H945" s="50">
        <f>IFERROR(IF(G944,H944/G944*100,0),0)</f>
        <v>0</v>
      </c>
      <c r="I945" s="50">
        <f t="shared" ref="I945" si="6220">IFERROR(IF(H944,I944/H944*100,0),0)</f>
        <v>0</v>
      </c>
      <c r="J945" s="50">
        <f t="shared" ref="J945" si="6221">IFERROR(IF(I944,J944/I944*100,0),0)</f>
        <v>0</v>
      </c>
      <c r="K945" s="50">
        <f t="shared" ref="K945" si="6222">IFERROR(IF(J944,K944/J944*100,0),0)</f>
        <v>0</v>
      </c>
      <c r="L945" s="50">
        <f t="shared" ref="L945" si="6223">IFERROR(IF(K944,L944/K944*100,0),0)</f>
        <v>0</v>
      </c>
      <c r="M945" s="50">
        <f t="shared" ref="M945" si="6224">IFERROR(IF(L944,M944/L944*100,0),0)</f>
        <v>0</v>
      </c>
      <c r="N945" s="107" t="s">
        <v>587</v>
      </c>
      <c r="O945" s="50">
        <f>IFERROR(IF(N944,O944/N944*100,0),0)</f>
        <v>0</v>
      </c>
      <c r="P945" s="50">
        <f t="shared" ref="P945" si="6225">IFERROR(IF(O944,P944/O944*100,0),0)</f>
        <v>0</v>
      </c>
      <c r="Q945" s="50">
        <f t="shared" ref="Q945:S945" si="6226">IFERROR(IF(P944,Q944/P944*100,0),0)</f>
        <v>0</v>
      </c>
      <c r="R945" s="50">
        <f t="shared" si="6226"/>
        <v>0</v>
      </c>
      <c r="S945" s="50">
        <f t="shared" si="6226"/>
        <v>0</v>
      </c>
      <c r="T945" s="215"/>
      <c r="AA945" s="177" t="s">
        <v>110</v>
      </c>
      <c r="AD945" s="107" t="s">
        <v>683</v>
      </c>
      <c r="AE945" s="50" t="s">
        <v>683</v>
      </c>
      <c r="AF945" s="50" t="s">
        <v>683</v>
      </c>
      <c r="AG945" s="50" t="s">
        <v>683</v>
      </c>
      <c r="AH945" s="50" t="s">
        <v>683</v>
      </c>
      <c r="AI945" s="50" t="s">
        <v>683</v>
      </c>
      <c r="AJ945" s="50"/>
      <c r="AK945" s="107" t="s">
        <v>683</v>
      </c>
      <c r="AL945" s="50" t="s">
        <v>683</v>
      </c>
      <c r="AM945" s="50" t="s">
        <v>683</v>
      </c>
      <c r="AN945" s="50"/>
      <c r="AO945" s="50" t="s">
        <v>683</v>
      </c>
    </row>
    <row r="946" spans="1:41" ht="15.75" hidden="1" outlineLevel="2">
      <c r="A946" s="155">
        <v>609330</v>
      </c>
      <c r="B946" s="156">
        <f t="shared" si="5983"/>
        <v>630601180</v>
      </c>
      <c r="C946" s="173">
        <v>601180</v>
      </c>
      <c r="D946" s="140"/>
      <c r="E946" s="109" t="str">
        <f>E624</f>
        <v>Бюджетообразующее предприятие 59</v>
      </c>
      <c r="F946" s="24" t="s">
        <v>106</v>
      </c>
      <c r="G946" s="127">
        <f t="shared" ref="G946:M946" si="6227">IFERROR(G302*12*G624/1000,0)</f>
        <v>0</v>
      </c>
      <c r="H946" s="127">
        <f t="shared" si="6227"/>
        <v>0</v>
      </c>
      <c r="I946" s="127">
        <f t="shared" si="6227"/>
        <v>0</v>
      </c>
      <c r="J946" s="127">
        <f t="shared" si="6227"/>
        <v>0</v>
      </c>
      <c r="K946" s="127">
        <f t="shared" si="6227"/>
        <v>0</v>
      </c>
      <c r="L946" s="127">
        <f t="shared" si="6227"/>
        <v>0</v>
      </c>
      <c r="M946" s="127">
        <f t="shared" si="6227"/>
        <v>0</v>
      </c>
      <c r="N946" s="127">
        <f>IFERROR(N302*3*N624/1000,0)</f>
        <v>0</v>
      </c>
      <c r="O946" s="127">
        <f t="shared" ref="O946:Q946" si="6228">IFERROR(O302*3*O624/1000,0)</f>
        <v>0</v>
      </c>
      <c r="P946" s="127">
        <f t="shared" si="6228"/>
        <v>0</v>
      </c>
      <c r="Q946" s="127">
        <f t="shared" si="6228"/>
        <v>0</v>
      </c>
      <c r="R946" s="127">
        <f>IFERROR(R302*2*R624/1000,0)</f>
        <v>0</v>
      </c>
      <c r="S946" s="127">
        <f>IFERROR(S302*2*S624/1000,0)</f>
        <v>0</v>
      </c>
      <c r="T946" s="216"/>
      <c r="AA946" s="177" t="s">
        <v>715</v>
      </c>
      <c r="AD946" s="127" t="s">
        <v>683</v>
      </c>
      <c r="AE946" s="127" t="s">
        <v>683</v>
      </c>
      <c r="AF946" s="127" t="s">
        <v>683</v>
      </c>
      <c r="AG946" s="127" t="s">
        <v>683</v>
      </c>
      <c r="AH946" s="127" t="s">
        <v>683</v>
      </c>
      <c r="AI946" s="127" t="s">
        <v>683</v>
      </c>
      <c r="AJ946" s="127"/>
      <c r="AK946" s="127" t="s">
        <v>683</v>
      </c>
      <c r="AL946" s="127" t="s">
        <v>683</v>
      </c>
      <c r="AM946" s="127" t="s">
        <v>683</v>
      </c>
      <c r="AN946" s="127"/>
      <c r="AO946" s="127" t="s">
        <v>683</v>
      </c>
    </row>
    <row r="947" spans="1:41" ht="15.75" hidden="1" outlineLevel="2">
      <c r="A947" s="155">
        <v>609340</v>
      </c>
      <c r="B947" s="156">
        <f t="shared" si="5983"/>
        <v>630601190</v>
      </c>
      <c r="C947" s="173">
        <v>601190</v>
      </c>
      <c r="D947" s="140"/>
      <c r="E947" s="55" t="s">
        <v>110</v>
      </c>
      <c r="F947" s="78" t="s">
        <v>613</v>
      </c>
      <c r="G947" s="107" t="s">
        <v>587</v>
      </c>
      <c r="H947" s="50">
        <f>IFERROR(IF(G946,H946/G946*100,0),0)</f>
        <v>0</v>
      </c>
      <c r="I947" s="50">
        <f t="shared" ref="I947" si="6229">IFERROR(IF(H946,I946/H946*100,0),0)</f>
        <v>0</v>
      </c>
      <c r="J947" s="50">
        <f t="shared" ref="J947" si="6230">IFERROR(IF(I946,J946/I946*100,0),0)</f>
        <v>0</v>
      </c>
      <c r="K947" s="50">
        <f t="shared" ref="K947" si="6231">IFERROR(IF(J946,K946/J946*100,0),0)</f>
        <v>0</v>
      </c>
      <c r="L947" s="50">
        <f t="shared" ref="L947" si="6232">IFERROR(IF(K946,L946/K946*100,0),0)</f>
        <v>0</v>
      </c>
      <c r="M947" s="50">
        <f t="shared" ref="M947" si="6233">IFERROR(IF(L946,M946/L946*100,0),0)</f>
        <v>0</v>
      </c>
      <c r="N947" s="107" t="s">
        <v>587</v>
      </c>
      <c r="O947" s="50">
        <f>IFERROR(IF(N946,O946/N946*100,0),0)</f>
        <v>0</v>
      </c>
      <c r="P947" s="50">
        <f t="shared" ref="P947" si="6234">IFERROR(IF(O946,P946/O946*100,0),0)</f>
        <v>0</v>
      </c>
      <c r="Q947" s="50">
        <f t="shared" ref="Q947:S947" si="6235">IFERROR(IF(P946,Q946/P946*100,0),0)</f>
        <v>0</v>
      </c>
      <c r="R947" s="50">
        <f t="shared" si="6235"/>
        <v>0</v>
      </c>
      <c r="S947" s="50">
        <f t="shared" si="6235"/>
        <v>0</v>
      </c>
      <c r="T947" s="215"/>
      <c r="AA947" s="177" t="s">
        <v>110</v>
      </c>
      <c r="AD947" s="107" t="s">
        <v>683</v>
      </c>
      <c r="AE947" s="50" t="s">
        <v>683</v>
      </c>
      <c r="AF947" s="50" t="s">
        <v>683</v>
      </c>
      <c r="AG947" s="50" t="s">
        <v>683</v>
      </c>
      <c r="AH947" s="50" t="s">
        <v>683</v>
      </c>
      <c r="AI947" s="50" t="s">
        <v>683</v>
      </c>
      <c r="AJ947" s="50"/>
      <c r="AK947" s="107" t="s">
        <v>683</v>
      </c>
      <c r="AL947" s="50" t="s">
        <v>683</v>
      </c>
      <c r="AM947" s="50" t="s">
        <v>683</v>
      </c>
      <c r="AN947" s="50"/>
      <c r="AO947" s="50" t="s">
        <v>683</v>
      </c>
    </row>
    <row r="948" spans="1:41" ht="15.75" hidden="1" outlineLevel="2">
      <c r="A948" s="155">
        <v>609350</v>
      </c>
      <c r="B948" s="156">
        <f t="shared" si="5983"/>
        <v>630601200</v>
      </c>
      <c r="C948" s="173">
        <v>601200</v>
      </c>
      <c r="D948" s="140"/>
      <c r="E948" s="109" t="str">
        <f>E626</f>
        <v>Бюджетообразующее предприятие 60</v>
      </c>
      <c r="F948" s="24" t="s">
        <v>106</v>
      </c>
      <c r="G948" s="127">
        <f t="shared" ref="G948:M948" si="6236">IFERROR(G304*12*G626/1000,0)</f>
        <v>0</v>
      </c>
      <c r="H948" s="127">
        <f t="shared" si="6236"/>
        <v>0</v>
      </c>
      <c r="I948" s="127">
        <f t="shared" si="6236"/>
        <v>0</v>
      </c>
      <c r="J948" s="127">
        <f t="shared" si="6236"/>
        <v>0</v>
      </c>
      <c r="K948" s="127">
        <f t="shared" si="6236"/>
        <v>0</v>
      </c>
      <c r="L948" s="127">
        <f t="shared" si="6236"/>
        <v>0</v>
      </c>
      <c r="M948" s="127">
        <f t="shared" si="6236"/>
        <v>0</v>
      </c>
      <c r="N948" s="127">
        <f>IFERROR(N304*3*N626/1000,0)</f>
        <v>0</v>
      </c>
      <c r="O948" s="127">
        <f t="shared" ref="O948:Q948" si="6237">IFERROR(O304*3*O626/1000,0)</f>
        <v>0</v>
      </c>
      <c r="P948" s="127">
        <f t="shared" si="6237"/>
        <v>0</v>
      </c>
      <c r="Q948" s="127">
        <f t="shared" si="6237"/>
        <v>0</v>
      </c>
      <c r="R948" s="127">
        <f>IFERROR(R304*2*R626/1000,0)</f>
        <v>0</v>
      </c>
      <c r="S948" s="127">
        <f>IFERROR(S304*2*S626/1000,0)</f>
        <v>0</v>
      </c>
      <c r="T948" s="216"/>
      <c r="AA948" s="177" t="s">
        <v>716</v>
      </c>
      <c r="AD948" s="127" t="s">
        <v>683</v>
      </c>
      <c r="AE948" s="127" t="s">
        <v>683</v>
      </c>
      <c r="AF948" s="127" t="s">
        <v>683</v>
      </c>
      <c r="AG948" s="127" t="s">
        <v>683</v>
      </c>
      <c r="AH948" s="127" t="s">
        <v>683</v>
      </c>
      <c r="AI948" s="127" t="s">
        <v>683</v>
      </c>
      <c r="AJ948" s="127"/>
      <c r="AK948" s="127" t="s">
        <v>683</v>
      </c>
      <c r="AL948" s="127" t="s">
        <v>683</v>
      </c>
      <c r="AM948" s="127" t="s">
        <v>683</v>
      </c>
      <c r="AN948" s="127"/>
      <c r="AO948" s="127" t="s">
        <v>683</v>
      </c>
    </row>
    <row r="949" spans="1:41" ht="15.75" hidden="1" outlineLevel="2">
      <c r="A949" s="155">
        <v>609360</v>
      </c>
      <c r="B949" s="156">
        <f t="shared" si="5983"/>
        <v>630601210</v>
      </c>
      <c r="C949" s="173">
        <v>601210</v>
      </c>
      <c r="D949" s="140"/>
      <c r="E949" s="55" t="s">
        <v>110</v>
      </c>
      <c r="F949" s="78" t="s">
        <v>613</v>
      </c>
      <c r="G949" s="107" t="s">
        <v>587</v>
      </c>
      <c r="H949" s="50">
        <f>IFERROR(IF(G948,H948/G948*100,0),0)</f>
        <v>0</v>
      </c>
      <c r="I949" s="50">
        <f t="shared" ref="I949" si="6238">IFERROR(IF(H948,I948/H948*100,0),0)</f>
        <v>0</v>
      </c>
      <c r="J949" s="50">
        <f t="shared" ref="J949" si="6239">IFERROR(IF(I948,J948/I948*100,0),0)</f>
        <v>0</v>
      </c>
      <c r="K949" s="50">
        <f t="shared" ref="K949" si="6240">IFERROR(IF(J948,K948/J948*100,0),0)</f>
        <v>0</v>
      </c>
      <c r="L949" s="50">
        <f t="shared" ref="L949" si="6241">IFERROR(IF(K948,L948/K948*100,0),0)</f>
        <v>0</v>
      </c>
      <c r="M949" s="50">
        <f t="shared" ref="M949" si="6242">IFERROR(IF(L948,M948/L948*100,0),0)</f>
        <v>0</v>
      </c>
      <c r="N949" s="107" t="s">
        <v>587</v>
      </c>
      <c r="O949" s="50">
        <f>IFERROR(IF(N948,O948/N948*100,0),0)</f>
        <v>0</v>
      </c>
      <c r="P949" s="50">
        <f t="shared" ref="P949" si="6243">IFERROR(IF(O948,P948/O948*100,0),0)</f>
        <v>0</v>
      </c>
      <c r="Q949" s="50">
        <f t="shared" ref="Q949:S949" si="6244">IFERROR(IF(P948,Q948/P948*100,0),0)</f>
        <v>0</v>
      </c>
      <c r="R949" s="50">
        <f t="shared" si="6244"/>
        <v>0</v>
      </c>
      <c r="S949" s="50">
        <f t="shared" si="6244"/>
        <v>0</v>
      </c>
      <c r="T949" s="215"/>
      <c r="AA949" s="177" t="s">
        <v>110</v>
      </c>
      <c r="AD949" s="107" t="s">
        <v>683</v>
      </c>
      <c r="AE949" s="50" t="s">
        <v>683</v>
      </c>
      <c r="AF949" s="50" t="s">
        <v>683</v>
      </c>
      <c r="AG949" s="50" t="s">
        <v>683</v>
      </c>
      <c r="AH949" s="50" t="s">
        <v>683</v>
      </c>
      <c r="AI949" s="50" t="s">
        <v>683</v>
      </c>
      <c r="AJ949" s="50"/>
      <c r="AK949" s="107" t="s">
        <v>683</v>
      </c>
      <c r="AL949" s="50" t="s">
        <v>683</v>
      </c>
      <c r="AM949" s="50" t="s">
        <v>683</v>
      </c>
      <c r="AN949" s="50"/>
      <c r="AO949" s="50" t="s">
        <v>683</v>
      </c>
    </row>
    <row r="950" spans="1:41" ht="15.75" hidden="1" outlineLevel="2">
      <c r="A950" s="155">
        <v>609370</v>
      </c>
      <c r="B950" s="156">
        <f t="shared" si="5983"/>
        <v>630601220</v>
      </c>
      <c r="C950" s="173">
        <v>601220</v>
      </c>
      <c r="D950" s="140"/>
      <c r="E950" s="109" t="str">
        <f>E628</f>
        <v>Бюджетообразующее предприятие 61</v>
      </c>
      <c r="F950" s="24" t="s">
        <v>106</v>
      </c>
      <c r="G950" s="127">
        <f t="shared" ref="G950:M950" si="6245">IFERROR(G306*12*G628/1000,0)</f>
        <v>0</v>
      </c>
      <c r="H950" s="127">
        <f t="shared" si="6245"/>
        <v>0</v>
      </c>
      <c r="I950" s="127">
        <f t="shared" si="6245"/>
        <v>0</v>
      </c>
      <c r="J950" s="127">
        <f t="shared" si="6245"/>
        <v>0</v>
      </c>
      <c r="K950" s="127">
        <f t="shared" si="6245"/>
        <v>0</v>
      </c>
      <c r="L950" s="127">
        <f t="shared" si="6245"/>
        <v>0</v>
      </c>
      <c r="M950" s="127">
        <f t="shared" si="6245"/>
        <v>0</v>
      </c>
      <c r="N950" s="127">
        <f>IFERROR(N306*3*N628/1000,0)</f>
        <v>0</v>
      </c>
      <c r="O950" s="127">
        <f t="shared" ref="O950:Q950" si="6246">IFERROR(O306*3*O628/1000,0)</f>
        <v>0</v>
      </c>
      <c r="P950" s="127">
        <f t="shared" si="6246"/>
        <v>0</v>
      </c>
      <c r="Q950" s="127">
        <f t="shared" si="6246"/>
        <v>0</v>
      </c>
      <c r="R950" s="127">
        <f>IFERROR(R306*2*R628/1000,0)</f>
        <v>0</v>
      </c>
      <c r="S950" s="127">
        <f>IFERROR(S306*2*S628/1000,0)</f>
        <v>0</v>
      </c>
      <c r="T950" s="216"/>
      <c r="AA950" s="177" t="s">
        <v>717</v>
      </c>
      <c r="AD950" s="127" t="s">
        <v>683</v>
      </c>
      <c r="AE950" s="127" t="s">
        <v>683</v>
      </c>
      <c r="AF950" s="127" t="s">
        <v>683</v>
      </c>
      <c r="AG950" s="127" t="s">
        <v>683</v>
      </c>
      <c r="AH950" s="127" t="s">
        <v>683</v>
      </c>
      <c r="AI950" s="127" t="s">
        <v>683</v>
      </c>
      <c r="AJ950" s="127"/>
      <c r="AK950" s="127" t="s">
        <v>683</v>
      </c>
      <c r="AL950" s="127" t="s">
        <v>683</v>
      </c>
      <c r="AM950" s="127" t="s">
        <v>683</v>
      </c>
      <c r="AN950" s="127"/>
      <c r="AO950" s="127" t="s">
        <v>683</v>
      </c>
    </row>
    <row r="951" spans="1:41" ht="15.75" hidden="1" outlineLevel="2">
      <c r="A951" s="155">
        <v>609380</v>
      </c>
      <c r="B951" s="156">
        <f t="shared" si="5983"/>
        <v>630601230</v>
      </c>
      <c r="C951" s="173">
        <v>601230</v>
      </c>
      <c r="D951" s="140"/>
      <c r="E951" s="55" t="s">
        <v>110</v>
      </c>
      <c r="F951" s="78" t="s">
        <v>613</v>
      </c>
      <c r="G951" s="107" t="s">
        <v>587</v>
      </c>
      <c r="H951" s="50">
        <f>IFERROR(IF(G950,H950/G950*100,0),0)</f>
        <v>0</v>
      </c>
      <c r="I951" s="50">
        <f t="shared" ref="I951" si="6247">IFERROR(IF(H950,I950/H950*100,0),0)</f>
        <v>0</v>
      </c>
      <c r="J951" s="50">
        <f t="shared" ref="J951" si="6248">IFERROR(IF(I950,J950/I950*100,0),0)</f>
        <v>0</v>
      </c>
      <c r="K951" s="50">
        <f t="shared" ref="K951" si="6249">IFERROR(IF(J950,K950/J950*100,0),0)</f>
        <v>0</v>
      </c>
      <c r="L951" s="50">
        <f t="shared" ref="L951" si="6250">IFERROR(IF(K950,L950/K950*100,0),0)</f>
        <v>0</v>
      </c>
      <c r="M951" s="50">
        <f t="shared" ref="M951" si="6251">IFERROR(IF(L950,M950/L950*100,0),0)</f>
        <v>0</v>
      </c>
      <c r="N951" s="107" t="s">
        <v>587</v>
      </c>
      <c r="O951" s="50">
        <f>IFERROR(IF(N950,O950/N950*100,0),0)</f>
        <v>0</v>
      </c>
      <c r="P951" s="50">
        <f t="shared" ref="P951" si="6252">IFERROR(IF(O950,P950/O950*100,0),0)</f>
        <v>0</v>
      </c>
      <c r="Q951" s="50">
        <f t="shared" ref="Q951:S951" si="6253">IFERROR(IF(P950,Q950/P950*100,0),0)</f>
        <v>0</v>
      </c>
      <c r="R951" s="50">
        <f t="shared" si="6253"/>
        <v>0</v>
      </c>
      <c r="S951" s="50">
        <f t="shared" si="6253"/>
        <v>0</v>
      </c>
      <c r="T951" s="215"/>
      <c r="AA951" s="177" t="s">
        <v>110</v>
      </c>
      <c r="AD951" s="107" t="s">
        <v>683</v>
      </c>
      <c r="AE951" s="50" t="s">
        <v>683</v>
      </c>
      <c r="AF951" s="50" t="s">
        <v>683</v>
      </c>
      <c r="AG951" s="50" t="s">
        <v>683</v>
      </c>
      <c r="AH951" s="50" t="s">
        <v>683</v>
      </c>
      <c r="AI951" s="50" t="s">
        <v>683</v>
      </c>
      <c r="AJ951" s="50"/>
      <c r="AK951" s="107" t="s">
        <v>683</v>
      </c>
      <c r="AL951" s="50" t="s">
        <v>683</v>
      </c>
      <c r="AM951" s="50" t="s">
        <v>683</v>
      </c>
      <c r="AN951" s="50"/>
      <c r="AO951" s="50" t="s">
        <v>683</v>
      </c>
    </row>
    <row r="952" spans="1:41" ht="15.75" hidden="1" outlineLevel="2">
      <c r="A952" s="155">
        <v>609390</v>
      </c>
      <c r="B952" s="156">
        <f t="shared" si="5983"/>
        <v>630601240</v>
      </c>
      <c r="C952" s="173">
        <v>601240</v>
      </c>
      <c r="D952" s="140"/>
      <c r="E952" s="109" t="str">
        <f>E630</f>
        <v>Бюджетообразующее предприятие 62</v>
      </c>
      <c r="F952" s="24" t="s">
        <v>106</v>
      </c>
      <c r="G952" s="127">
        <f t="shared" ref="G952:M952" si="6254">IFERROR(G308*12*G630/1000,0)</f>
        <v>0</v>
      </c>
      <c r="H952" s="127">
        <f t="shared" si="6254"/>
        <v>0</v>
      </c>
      <c r="I952" s="127">
        <f t="shared" si="6254"/>
        <v>0</v>
      </c>
      <c r="J952" s="127">
        <f t="shared" si="6254"/>
        <v>0</v>
      </c>
      <c r="K952" s="127">
        <f t="shared" si="6254"/>
        <v>0</v>
      </c>
      <c r="L952" s="127">
        <f t="shared" si="6254"/>
        <v>0</v>
      </c>
      <c r="M952" s="127">
        <f t="shared" si="6254"/>
        <v>0</v>
      </c>
      <c r="N952" s="127">
        <f>IFERROR(N308*3*N630/1000,0)</f>
        <v>0</v>
      </c>
      <c r="O952" s="127">
        <f t="shared" ref="O952:Q952" si="6255">IFERROR(O308*3*O630/1000,0)</f>
        <v>0</v>
      </c>
      <c r="P952" s="127">
        <f t="shared" si="6255"/>
        <v>0</v>
      </c>
      <c r="Q952" s="127">
        <f t="shared" si="6255"/>
        <v>0</v>
      </c>
      <c r="R952" s="127">
        <f>IFERROR(R308*2*R630/1000,0)</f>
        <v>0</v>
      </c>
      <c r="S952" s="127">
        <f>IFERROR(S308*2*S630/1000,0)</f>
        <v>0</v>
      </c>
      <c r="T952" s="216"/>
      <c r="AA952" s="177" t="s">
        <v>718</v>
      </c>
      <c r="AD952" s="127" t="s">
        <v>683</v>
      </c>
      <c r="AE952" s="127" t="s">
        <v>683</v>
      </c>
      <c r="AF952" s="127" t="s">
        <v>683</v>
      </c>
      <c r="AG952" s="127" t="s">
        <v>683</v>
      </c>
      <c r="AH952" s="127" t="s">
        <v>683</v>
      </c>
      <c r="AI952" s="127" t="s">
        <v>683</v>
      </c>
      <c r="AJ952" s="127"/>
      <c r="AK952" s="127" t="s">
        <v>683</v>
      </c>
      <c r="AL952" s="127" t="s">
        <v>683</v>
      </c>
      <c r="AM952" s="127" t="s">
        <v>683</v>
      </c>
      <c r="AN952" s="127"/>
      <c r="AO952" s="127" t="s">
        <v>683</v>
      </c>
    </row>
    <row r="953" spans="1:41" ht="15.75" hidden="1" outlineLevel="2">
      <c r="A953" s="155">
        <v>609400</v>
      </c>
      <c r="B953" s="156">
        <f t="shared" si="5983"/>
        <v>630601250</v>
      </c>
      <c r="C953" s="173">
        <v>601250</v>
      </c>
      <c r="D953" s="140"/>
      <c r="E953" s="55" t="s">
        <v>110</v>
      </c>
      <c r="F953" s="78" t="s">
        <v>613</v>
      </c>
      <c r="G953" s="107" t="s">
        <v>587</v>
      </c>
      <c r="H953" s="50">
        <f>IFERROR(IF(G952,H952/G952*100,0),0)</f>
        <v>0</v>
      </c>
      <c r="I953" s="50">
        <f t="shared" ref="I953" si="6256">IFERROR(IF(H952,I952/H952*100,0),0)</f>
        <v>0</v>
      </c>
      <c r="J953" s="50">
        <f t="shared" ref="J953" si="6257">IFERROR(IF(I952,J952/I952*100,0),0)</f>
        <v>0</v>
      </c>
      <c r="K953" s="50">
        <f t="shared" ref="K953" si="6258">IFERROR(IF(J952,K952/J952*100,0),0)</f>
        <v>0</v>
      </c>
      <c r="L953" s="50">
        <f t="shared" ref="L953" si="6259">IFERROR(IF(K952,L952/K952*100,0),0)</f>
        <v>0</v>
      </c>
      <c r="M953" s="50">
        <f t="shared" ref="M953" si="6260">IFERROR(IF(L952,M952/L952*100,0),0)</f>
        <v>0</v>
      </c>
      <c r="N953" s="107" t="s">
        <v>587</v>
      </c>
      <c r="O953" s="50">
        <f>IFERROR(IF(N952,O952/N952*100,0),0)</f>
        <v>0</v>
      </c>
      <c r="P953" s="50">
        <f t="shared" ref="P953" si="6261">IFERROR(IF(O952,P952/O952*100,0),0)</f>
        <v>0</v>
      </c>
      <c r="Q953" s="50">
        <f t="shared" ref="Q953:S953" si="6262">IFERROR(IF(P952,Q952/P952*100,0),0)</f>
        <v>0</v>
      </c>
      <c r="R953" s="50">
        <f t="shared" si="6262"/>
        <v>0</v>
      </c>
      <c r="S953" s="50">
        <f t="shared" si="6262"/>
        <v>0</v>
      </c>
      <c r="T953" s="215"/>
      <c r="AA953" s="177" t="s">
        <v>110</v>
      </c>
      <c r="AD953" s="107" t="s">
        <v>683</v>
      </c>
      <c r="AE953" s="50" t="s">
        <v>683</v>
      </c>
      <c r="AF953" s="50" t="s">
        <v>683</v>
      </c>
      <c r="AG953" s="50" t="s">
        <v>683</v>
      </c>
      <c r="AH953" s="50" t="s">
        <v>683</v>
      </c>
      <c r="AI953" s="50" t="s">
        <v>683</v>
      </c>
      <c r="AJ953" s="50"/>
      <c r="AK953" s="107" t="s">
        <v>683</v>
      </c>
      <c r="AL953" s="50" t="s">
        <v>683</v>
      </c>
      <c r="AM953" s="50" t="s">
        <v>683</v>
      </c>
      <c r="AN953" s="50"/>
      <c r="AO953" s="50" t="s">
        <v>683</v>
      </c>
    </row>
    <row r="954" spans="1:41" ht="15.75" hidden="1" outlineLevel="2">
      <c r="A954" s="155">
        <v>609410</v>
      </c>
      <c r="B954" s="156">
        <f t="shared" si="5983"/>
        <v>630601260</v>
      </c>
      <c r="C954" s="173">
        <v>601260</v>
      </c>
      <c r="D954" s="140"/>
      <c r="E954" s="109" t="str">
        <f>E632</f>
        <v>Бюджетообразующее предприятие 63</v>
      </c>
      <c r="F954" s="24" t="s">
        <v>106</v>
      </c>
      <c r="G954" s="127">
        <f t="shared" ref="G954:M954" si="6263">IFERROR(G310*12*G632/1000,0)</f>
        <v>0</v>
      </c>
      <c r="H954" s="127">
        <f t="shared" si="6263"/>
        <v>0</v>
      </c>
      <c r="I954" s="127">
        <f t="shared" si="6263"/>
        <v>0</v>
      </c>
      <c r="J954" s="127">
        <f t="shared" si="6263"/>
        <v>0</v>
      </c>
      <c r="K954" s="127">
        <f t="shared" si="6263"/>
        <v>0</v>
      </c>
      <c r="L954" s="127">
        <f t="shared" si="6263"/>
        <v>0</v>
      </c>
      <c r="M954" s="127">
        <f t="shared" si="6263"/>
        <v>0</v>
      </c>
      <c r="N954" s="127">
        <f>IFERROR(N310*3*N632/1000,0)</f>
        <v>0</v>
      </c>
      <c r="O954" s="127">
        <f t="shared" ref="O954:Q954" si="6264">IFERROR(O310*3*O632/1000,0)</f>
        <v>0</v>
      </c>
      <c r="P954" s="127">
        <f t="shared" si="6264"/>
        <v>0</v>
      </c>
      <c r="Q954" s="127">
        <f t="shared" si="6264"/>
        <v>0</v>
      </c>
      <c r="R954" s="127">
        <f>IFERROR(R310*2*R632/1000,0)</f>
        <v>0</v>
      </c>
      <c r="S954" s="127">
        <f>IFERROR(S310*2*S632/1000,0)</f>
        <v>0</v>
      </c>
      <c r="T954" s="216"/>
      <c r="AA954" s="177" t="s">
        <v>719</v>
      </c>
      <c r="AD954" s="127" t="s">
        <v>683</v>
      </c>
      <c r="AE954" s="127" t="s">
        <v>683</v>
      </c>
      <c r="AF954" s="127" t="s">
        <v>683</v>
      </c>
      <c r="AG954" s="127" t="s">
        <v>683</v>
      </c>
      <c r="AH954" s="127" t="s">
        <v>683</v>
      </c>
      <c r="AI954" s="127" t="s">
        <v>683</v>
      </c>
      <c r="AJ954" s="127"/>
      <c r="AK954" s="127" t="s">
        <v>683</v>
      </c>
      <c r="AL954" s="127" t="s">
        <v>683</v>
      </c>
      <c r="AM954" s="127" t="s">
        <v>683</v>
      </c>
      <c r="AN954" s="127"/>
      <c r="AO954" s="127" t="s">
        <v>683</v>
      </c>
    </row>
    <row r="955" spans="1:41" ht="15.75" hidden="1" outlineLevel="2">
      <c r="A955" s="155">
        <v>609420</v>
      </c>
      <c r="B955" s="156">
        <f t="shared" si="5983"/>
        <v>630601270</v>
      </c>
      <c r="C955" s="173">
        <v>601270</v>
      </c>
      <c r="D955" s="140"/>
      <c r="E955" s="55" t="s">
        <v>110</v>
      </c>
      <c r="F955" s="78" t="s">
        <v>613</v>
      </c>
      <c r="G955" s="107" t="s">
        <v>587</v>
      </c>
      <c r="H955" s="50">
        <f>IFERROR(IF(G954,H954/G954*100,0),0)</f>
        <v>0</v>
      </c>
      <c r="I955" s="50">
        <f t="shared" ref="I955" si="6265">IFERROR(IF(H954,I954/H954*100,0),0)</f>
        <v>0</v>
      </c>
      <c r="J955" s="50">
        <f t="shared" ref="J955" si="6266">IFERROR(IF(I954,J954/I954*100,0),0)</f>
        <v>0</v>
      </c>
      <c r="K955" s="50">
        <f t="shared" ref="K955" si="6267">IFERROR(IF(J954,K954/J954*100,0),0)</f>
        <v>0</v>
      </c>
      <c r="L955" s="50">
        <f t="shared" ref="L955" si="6268">IFERROR(IF(K954,L954/K954*100,0),0)</f>
        <v>0</v>
      </c>
      <c r="M955" s="50">
        <f t="shared" ref="M955" si="6269">IFERROR(IF(L954,M954/L954*100,0),0)</f>
        <v>0</v>
      </c>
      <c r="N955" s="107" t="s">
        <v>587</v>
      </c>
      <c r="O955" s="50">
        <f>IFERROR(IF(N954,O954/N954*100,0),0)</f>
        <v>0</v>
      </c>
      <c r="P955" s="50">
        <f t="shared" ref="P955" si="6270">IFERROR(IF(O954,P954/O954*100,0),0)</f>
        <v>0</v>
      </c>
      <c r="Q955" s="50">
        <f t="shared" ref="Q955:S955" si="6271">IFERROR(IF(P954,Q954/P954*100,0),0)</f>
        <v>0</v>
      </c>
      <c r="R955" s="50">
        <f t="shared" si="6271"/>
        <v>0</v>
      </c>
      <c r="S955" s="50">
        <f t="shared" si="6271"/>
        <v>0</v>
      </c>
      <c r="T955" s="215"/>
      <c r="AA955" s="177" t="s">
        <v>110</v>
      </c>
      <c r="AD955" s="107" t="s">
        <v>683</v>
      </c>
      <c r="AE955" s="50" t="s">
        <v>683</v>
      </c>
      <c r="AF955" s="50" t="s">
        <v>683</v>
      </c>
      <c r="AG955" s="50" t="s">
        <v>683</v>
      </c>
      <c r="AH955" s="50" t="s">
        <v>683</v>
      </c>
      <c r="AI955" s="50" t="s">
        <v>683</v>
      </c>
      <c r="AJ955" s="50"/>
      <c r="AK955" s="107" t="s">
        <v>683</v>
      </c>
      <c r="AL955" s="50" t="s">
        <v>683</v>
      </c>
      <c r="AM955" s="50" t="s">
        <v>683</v>
      </c>
      <c r="AN955" s="50"/>
      <c r="AO955" s="50" t="s">
        <v>683</v>
      </c>
    </row>
    <row r="956" spans="1:41" ht="15.75" hidden="1" outlineLevel="2">
      <c r="A956" s="155">
        <v>609430</v>
      </c>
      <c r="B956" s="156">
        <f t="shared" ref="B956:B999" si="6272">VALUE(CONCATENATE($A$2,$C$4,C956))</f>
        <v>630601280</v>
      </c>
      <c r="C956" s="173">
        <v>601280</v>
      </c>
      <c r="D956" s="140"/>
      <c r="E956" s="109" t="str">
        <f>E634</f>
        <v>Бюджетообразующее предприятие 64</v>
      </c>
      <c r="F956" s="24" t="s">
        <v>106</v>
      </c>
      <c r="G956" s="127">
        <f t="shared" ref="G956:M956" si="6273">IFERROR(G312*12*G634/1000,0)</f>
        <v>0</v>
      </c>
      <c r="H956" s="127">
        <f t="shared" si="6273"/>
        <v>0</v>
      </c>
      <c r="I956" s="127">
        <f t="shared" si="6273"/>
        <v>0</v>
      </c>
      <c r="J956" s="127">
        <f t="shared" si="6273"/>
        <v>0</v>
      </c>
      <c r="K956" s="127">
        <f t="shared" si="6273"/>
        <v>0</v>
      </c>
      <c r="L956" s="127">
        <f t="shared" si="6273"/>
        <v>0</v>
      </c>
      <c r="M956" s="127">
        <f t="shared" si="6273"/>
        <v>0</v>
      </c>
      <c r="N956" s="127">
        <f>IFERROR(N312*3*N634/1000,0)</f>
        <v>0</v>
      </c>
      <c r="O956" s="127">
        <f t="shared" ref="O956:Q956" si="6274">IFERROR(O312*3*O634/1000,0)</f>
        <v>0</v>
      </c>
      <c r="P956" s="127">
        <f t="shared" si="6274"/>
        <v>0</v>
      </c>
      <c r="Q956" s="127">
        <f t="shared" si="6274"/>
        <v>0</v>
      </c>
      <c r="R956" s="127">
        <f>IFERROR(R312*2*R634/1000,0)</f>
        <v>0</v>
      </c>
      <c r="S956" s="127">
        <f>IFERROR(S312*2*S634/1000,0)</f>
        <v>0</v>
      </c>
      <c r="T956" s="216"/>
      <c r="AA956" s="177" t="s">
        <v>720</v>
      </c>
      <c r="AD956" s="127" t="s">
        <v>683</v>
      </c>
      <c r="AE956" s="127" t="s">
        <v>683</v>
      </c>
      <c r="AF956" s="127" t="s">
        <v>683</v>
      </c>
      <c r="AG956" s="127" t="s">
        <v>683</v>
      </c>
      <c r="AH956" s="127" t="s">
        <v>683</v>
      </c>
      <c r="AI956" s="127" t="s">
        <v>683</v>
      </c>
      <c r="AJ956" s="127"/>
      <c r="AK956" s="127" t="s">
        <v>683</v>
      </c>
      <c r="AL956" s="127" t="s">
        <v>683</v>
      </c>
      <c r="AM956" s="127" t="s">
        <v>683</v>
      </c>
      <c r="AN956" s="127"/>
      <c r="AO956" s="127" t="s">
        <v>683</v>
      </c>
    </row>
    <row r="957" spans="1:41" ht="15.75" hidden="1" outlineLevel="2">
      <c r="A957" s="155">
        <v>609440</v>
      </c>
      <c r="B957" s="156">
        <f t="shared" si="6272"/>
        <v>630601290</v>
      </c>
      <c r="C957" s="173">
        <v>601290</v>
      </c>
      <c r="D957" s="140"/>
      <c r="E957" s="55" t="s">
        <v>110</v>
      </c>
      <c r="F957" s="78" t="s">
        <v>613</v>
      </c>
      <c r="G957" s="107" t="s">
        <v>587</v>
      </c>
      <c r="H957" s="50">
        <f>IFERROR(IF(G956,H956/G956*100,0),0)</f>
        <v>0</v>
      </c>
      <c r="I957" s="50">
        <f t="shared" ref="I957" si="6275">IFERROR(IF(H956,I956/H956*100,0),0)</f>
        <v>0</v>
      </c>
      <c r="J957" s="50">
        <f t="shared" ref="J957" si="6276">IFERROR(IF(I956,J956/I956*100,0),0)</f>
        <v>0</v>
      </c>
      <c r="K957" s="50">
        <f t="shared" ref="K957" si="6277">IFERROR(IF(J956,K956/J956*100,0),0)</f>
        <v>0</v>
      </c>
      <c r="L957" s="50">
        <f t="shared" ref="L957" si="6278">IFERROR(IF(K956,L956/K956*100,0),0)</f>
        <v>0</v>
      </c>
      <c r="M957" s="50">
        <f t="shared" ref="M957" si="6279">IFERROR(IF(L956,M956/L956*100,0),0)</f>
        <v>0</v>
      </c>
      <c r="N957" s="107" t="s">
        <v>587</v>
      </c>
      <c r="O957" s="50">
        <f>IFERROR(IF(N956,O956/N956*100,0),0)</f>
        <v>0</v>
      </c>
      <c r="P957" s="50">
        <f t="shared" ref="P957" si="6280">IFERROR(IF(O956,P956/O956*100,0),0)</f>
        <v>0</v>
      </c>
      <c r="Q957" s="50">
        <f t="shared" ref="Q957:S957" si="6281">IFERROR(IF(P956,Q956/P956*100,0),0)</f>
        <v>0</v>
      </c>
      <c r="R957" s="50">
        <f t="shared" si="6281"/>
        <v>0</v>
      </c>
      <c r="S957" s="50">
        <f t="shared" si="6281"/>
        <v>0</v>
      </c>
      <c r="T957" s="215"/>
      <c r="AA957" s="177" t="s">
        <v>110</v>
      </c>
      <c r="AD957" s="107" t="s">
        <v>683</v>
      </c>
      <c r="AE957" s="50" t="s">
        <v>683</v>
      </c>
      <c r="AF957" s="50" t="s">
        <v>683</v>
      </c>
      <c r="AG957" s="50" t="s">
        <v>683</v>
      </c>
      <c r="AH957" s="50" t="s">
        <v>683</v>
      </c>
      <c r="AI957" s="50" t="s">
        <v>683</v>
      </c>
      <c r="AJ957" s="50"/>
      <c r="AK957" s="107" t="s">
        <v>683</v>
      </c>
      <c r="AL957" s="50" t="s">
        <v>683</v>
      </c>
      <c r="AM957" s="50" t="s">
        <v>683</v>
      </c>
      <c r="AN957" s="50"/>
      <c r="AO957" s="50" t="s">
        <v>683</v>
      </c>
    </row>
    <row r="958" spans="1:41" ht="15.75" hidden="1" outlineLevel="2">
      <c r="A958" s="155">
        <v>609450</v>
      </c>
      <c r="B958" s="156">
        <f t="shared" si="6272"/>
        <v>630601300</v>
      </c>
      <c r="C958" s="173">
        <v>601300</v>
      </c>
      <c r="D958" s="140"/>
      <c r="E958" s="109" t="str">
        <f>E636</f>
        <v>Бюджетообразующее предприятие 65</v>
      </c>
      <c r="F958" s="24" t="s">
        <v>106</v>
      </c>
      <c r="G958" s="127">
        <f t="shared" ref="G958:M958" si="6282">IFERROR(G314*12*G636/1000,0)</f>
        <v>0</v>
      </c>
      <c r="H958" s="127">
        <f t="shared" si="6282"/>
        <v>0</v>
      </c>
      <c r="I958" s="127">
        <f t="shared" si="6282"/>
        <v>0</v>
      </c>
      <c r="J958" s="127">
        <f t="shared" si="6282"/>
        <v>0</v>
      </c>
      <c r="K958" s="127">
        <f t="shared" si="6282"/>
        <v>0</v>
      </c>
      <c r="L958" s="127">
        <f t="shared" si="6282"/>
        <v>0</v>
      </c>
      <c r="M958" s="127">
        <f t="shared" si="6282"/>
        <v>0</v>
      </c>
      <c r="N958" s="127">
        <f>IFERROR(N314*3*N636/1000,0)</f>
        <v>0</v>
      </c>
      <c r="O958" s="127">
        <f t="shared" ref="O958:Q958" si="6283">IFERROR(O314*3*O636/1000,0)</f>
        <v>0</v>
      </c>
      <c r="P958" s="127">
        <f t="shared" si="6283"/>
        <v>0</v>
      </c>
      <c r="Q958" s="127">
        <f t="shared" si="6283"/>
        <v>0</v>
      </c>
      <c r="R958" s="127">
        <f>IFERROR(R314*2*R636/1000,0)</f>
        <v>0</v>
      </c>
      <c r="S958" s="127">
        <f>IFERROR(S314*2*S636/1000,0)</f>
        <v>0</v>
      </c>
      <c r="T958" s="216"/>
      <c r="AA958" s="177" t="s">
        <v>721</v>
      </c>
      <c r="AD958" s="127" t="s">
        <v>683</v>
      </c>
      <c r="AE958" s="127" t="s">
        <v>683</v>
      </c>
      <c r="AF958" s="127" t="s">
        <v>683</v>
      </c>
      <c r="AG958" s="127" t="s">
        <v>683</v>
      </c>
      <c r="AH958" s="127" t="s">
        <v>683</v>
      </c>
      <c r="AI958" s="127" t="s">
        <v>683</v>
      </c>
      <c r="AJ958" s="127"/>
      <c r="AK958" s="127" t="s">
        <v>683</v>
      </c>
      <c r="AL958" s="127" t="s">
        <v>683</v>
      </c>
      <c r="AM958" s="127" t="s">
        <v>683</v>
      </c>
      <c r="AN958" s="127"/>
      <c r="AO958" s="127" t="s">
        <v>683</v>
      </c>
    </row>
    <row r="959" spans="1:41" ht="15.75" hidden="1" outlineLevel="2">
      <c r="A959" s="155">
        <v>609460</v>
      </c>
      <c r="B959" s="156">
        <f t="shared" si="6272"/>
        <v>630601310</v>
      </c>
      <c r="C959" s="173">
        <v>601310</v>
      </c>
      <c r="D959" s="140"/>
      <c r="E959" s="55" t="s">
        <v>110</v>
      </c>
      <c r="F959" s="78" t="s">
        <v>613</v>
      </c>
      <c r="G959" s="107" t="s">
        <v>587</v>
      </c>
      <c r="H959" s="50">
        <f>IFERROR(IF(G958,H958/G958*100,0),0)</f>
        <v>0</v>
      </c>
      <c r="I959" s="50">
        <f t="shared" ref="I959" si="6284">IFERROR(IF(H958,I958/H958*100,0),0)</f>
        <v>0</v>
      </c>
      <c r="J959" s="50">
        <f t="shared" ref="J959" si="6285">IFERROR(IF(I958,J958/I958*100,0),0)</f>
        <v>0</v>
      </c>
      <c r="K959" s="50">
        <f t="shared" ref="K959" si="6286">IFERROR(IF(J958,K958/J958*100,0),0)</f>
        <v>0</v>
      </c>
      <c r="L959" s="50">
        <f t="shared" ref="L959" si="6287">IFERROR(IF(K958,L958/K958*100,0),0)</f>
        <v>0</v>
      </c>
      <c r="M959" s="50">
        <f t="shared" ref="M959" si="6288">IFERROR(IF(L958,M958/L958*100,0),0)</f>
        <v>0</v>
      </c>
      <c r="N959" s="107" t="s">
        <v>587</v>
      </c>
      <c r="O959" s="50">
        <f>IFERROR(IF(N958,O958/N958*100,0),0)</f>
        <v>0</v>
      </c>
      <c r="P959" s="50">
        <f t="shared" ref="P959" si="6289">IFERROR(IF(O958,P958/O958*100,0),0)</f>
        <v>0</v>
      </c>
      <c r="Q959" s="50">
        <f t="shared" ref="Q959:S959" si="6290">IFERROR(IF(P958,Q958/P958*100,0),0)</f>
        <v>0</v>
      </c>
      <c r="R959" s="50">
        <f t="shared" si="6290"/>
        <v>0</v>
      </c>
      <c r="S959" s="50">
        <f t="shared" si="6290"/>
        <v>0</v>
      </c>
      <c r="T959" s="215"/>
      <c r="AA959" s="177" t="s">
        <v>110</v>
      </c>
      <c r="AD959" s="107" t="s">
        <v>683</v>
      </c>
      <c r="AE959" s="50" t="s">
        <v>683</v>
      </c>
      <c r="AF959" s="50" t="s">
        <v>683</v>
      </c>
      <c r="AG959" s="50" t="s">
        <v>683</v>
      </c>
      <c r="AH959" s="50" t="s">
        <v>683</v>
      </c>
      <c r="AI959" s="50" t="s">
        <v>683</v>
      </c>
      <c r="AJ959" s="50"/>
      <c r="AK959" s="107" t="s">
        <v>683</v>
      </c>
      <c r="AL959" s="50" t="s">
        <v>683</v>
      </c>
      <c r="AM959" s="50" t="s">
        <v>683</v>
      </c>
      <c r="AN959" s="50"/>
      <c r="AO959" s="50" t="s">
        <v>683</v>
      </c>
    </row>
    <row r="960" spans="1:41" ht="15.75" hidden="1" outlineLevel="2">
      <c r="A960" s="155">
        <v>609470</v>
      </c>
      <c r="B960" s="156">
        <f t="shared" si="6272"/>
        <v>630601320</v>
      </c>
      <c r="C960" s="173">
        <v>601320</v>
      </c>
      <c r="D960" s="140"/>
      <c r="E960" s="109" t="str">
        <f>E638</f>
        <v>Бюджетообразующее предприятие 66</v>
      </c>
      <c r="F960" s="24" t="s">
        <v>106</v>
      </c>
      <c r="G960" s="127">
        <f t="shared" ref="G960:M960" si="6291">IFERROR(G316*12*G638/1000,0)</f>
        <v>0</v>
      </c>
      <c r="H960" s="127">
        <f t="shared" si="6291"/>
        <v>0</v>
      </c>
      <c r="I960" s="127">
        <f t="shared" si="6291"/>
        <v>0</v>
      </c>
      <c r="J960" s="127">
        <f t="shared" si="6291"/>
        <v>0</v>
      </c>
      <c r="K960" s="127">
        <f t="shared" si="6291"/>
        <v>0</v>
      </c>
      <c r="L960" s="127">
        <f t="shared" si="6291"/>
        <v>0</v>
      </c>
      <c r="M960" s="127">
        <f t="shared" si="6291"/>
        <v>0</v>
      </c>
      <c r="N960" s="127">
        <f>IFERROR(N316*3*N638/1000,0)</f>
        <v>0</v>
      </c>
      <c r="O960" s="127">
        <f t="shared" ref="O960:Q960" si="6292">IFERROR(O316*3*O638/1000,0)</f>
        <v>0</v>
      </c>
      <c r="P960" s="127">
        <f t="shared" si="6292"/>
        <v>0</v>
      </c>
      <c r="Q960" s="127">
        <f t="shared" si="6292"/>
        <v>0</v>
      </c>
      <c r="R960" s="127">
        <f>IFERROR(R316*2*R638/1000,0)</f>
        <v>0</v>
      </c>
      <c r="S960" s="127">
        <f>IFERROR(S316*2*S638/1000,0)</f>
        <v>0</v>
      </c>
      <c r="T960" s="216"/>
      <c r="AA960" s="177" t="s">
        <v>722</v>
      </c>
      <c r="AD960" s="127" t="s">
        <v>683</v>
      </c>
      <c r="AE960" s="127" t="s">
        <v>683</v>
      </c>
      <c r="AF960" s="127" t="s">
        <v>683</v>
      </c>
      <c r="AG960" s="127" t="s">
        <v>683</v>
      </c>
      <c r="AH960" s="127" t="s">
        <v>683</v>
      </c>
      <c r="AI960" s="127" t="s">
        <v>683</v>
      </c>
      <c r="AJ960" s="127"/>
      <c r="AK960" s="127" t="s">
        <v>683</v>
      </c>
      <c r="AL960" s="127" t="s">
        <v>683</v>
      </c>
      <c r="AM960" s="127" t="s">
        <v>683</v>
      </c>
      <c r="AN960" s="127"/>
      <c r="AO960" s="127" t="s">
        <v>683</v>
      </c>
    </row>
    <row r="961" spans="1:41" ht="15.75" hidden="1" outlineLevel="2">
      <c r="A961" s="155">
        <v>609480</v>
      </c>
      <c r="B961" s="156">
        <f t="shared" si="6272"/>
        <v>630601330</v>
      </c>
      <c r="C961" s="173">
        <v>601330</v>
      </c>
      <c r="D961" s="140"/>
      <c r="E961" s="55" t="s">
        <v>110</v>
      </c>
      <c r="F961" s="78" t="s">
        <v>613</v>
      </c>
      <c r="G961" s="107" t="s">
        <v>587</v>
      </c>
      <c r="H961" s="50">
        <f>IFERROR(IF(G960,H960/G960*100,0),0)</f>
        <v>0</v>
      </c>
      <c r="I961" s="50">
        <f t="shared" ref="I961" si="6293">IFERROR(IF(H960,I960/H960*100,0),0)</f>
        <v>0</v>
      </c>
      <c r="J961" s="50">
        <f t="shared" ref="J961" si="6294">IFERROR(IF(I960,J960/I960*100,0),0)</f>
        <v>0</v>
      </c>
      <c r="K961" s="50">
        <f t="shared" ref="K961" si="6295">IFERROR(IF(J960,K960/J960*100,0),0)</f>
        <v>0</v>
      </c>
      <c r="L961" s="50">
        <f t="shared" ref="L961" si="6296">IFERROR(IF(K960,L960/K960*100,0),0)</f>
        <v>0</v>
      </c>
      <c r="M961" s="50">
        <f t="shared" ref="M961" si="6297">IFERROR(IF(L960,M960/L960*100,0),0)</f>
        <v>0</v>
      </c>
      <c r="N961" s="107" t="s">
        <v>587</v>
      </c>
      <c r="O961" s="50">
        <f>IFERROR(IF(N960,O960/N960*100,0),0)</f>
        <v>0</v>
      </c>
      <c r="P961" s="50">
        <f t="shared" ref="P961" si="6298">IFERROR(IF(O960,P960/O960*100,0),0)</f>
        <v>0</v>
      </c>
      <c r="Q961" s="50">
        <f t="shared" ref="Q961:S961" si="6299">IFERROR(IF(P960,Q960/P960*100,0),0)</f>
        <v>0</v>
      </c>
      <c r="R961" s="50">
        <f t="shared" si="6299"/>
        <v>0</v>
      </c>
      <c r="S961" s="50">
        <f t="shared" si="6299"/>
        <v>0</v>
      </c>
      <c r="T961" s="215"/>
      <c r="AA961" s="177" t="s">
        <v>110</v>
      </c>
      <c r="AD961" s="107" t="s">
        <v>683</v>
      </c>
      <c r="AE961" s="50" t="s">
        <v>683</v>
      </c>
      <c r="AF961" s="50" t="s">
        <v>683</v>
      </c>
      <c r="AG961" s="50" t="s">
        <v>683</v>
      </c>
      <c r="AH961" s="50" t="s">
        <v>683</v>
      </c>
      <c r="AI961" s="50" t="s">
        <v>683</v>
      </c>
      <c r="AJ961" s="50"/>
      <c r="AK961" s="107" t="s">
        <v>683</v>
      </c>
      <c r="AL961" s="50" t="s">
        <v>683</v>
      </c>
      <c r="AM961" s="50" t="s">
        <v>683</v>
      </c>
      <c r="AN961" s="50"/>
      <c r="AO961" s="50" t="s">
        <v>683</v>
      </c>
    </row>
    <row r="962" spans="1:41" ht="15.75" hidden="1" outlineLevel="2">
      <c r="A962" s="155">
        <v>609490</v>
      </c>
      <c r="B962" s="156">
        <f t="shared" si="6272"/>
        <v>630601340</v>
      </c>
      <c r="C962" s="173">
        <v>601340</v>
      </c>
      <c r="D962" s="140"/>
      <c r="E962" s="109" t="str">
        <f>E640</f>
        <v>Бюджетообразующее предприятие 67</v>
      </c>
      <c r="F962" s="24" t="s">
        <v>106</v>
      </c>
      <c r="G962" s="127">
        <f t="shared" ref="G962:M962" si="6300">IFERROR(G318*12*G640/1000,0)</f>
        <v>0</v>
      </c>
      <c r="H962" s="127">
        <f t="shared" si="6300"/>
        <v>0</v>
      </c>
      <c r="I962" s="127">
        <f t="shared" si="6300"/>
        <v>0</v>
      </c>
      <c r="J962" s="127">
        <f t="shared" si="6300"/>
        <v>0</v>
      </c>
      <c r="K962" s="127">
        <f t="shared" si="6300"/>
        <v>0</v>
      </c>
      <c r="L962" s="127">
        <f t="shared" si="6300"/>
        <v>0</v>
      </c>
      <c r="M962" s="127">
        <f t="shared" si="6300"/>
        <v>0</v>
      </c>
      <c r="N962" s="127">
        <f>IFERROR(N318*3*N640/1000,0)</f>
        <v>0</v>
      </c>
      <c r="O962" s="127">
        <f t="shared" ref="O962:Q962" si="6301">IFERROR(O318*3*O640/1000,0)</f>
        <v>0</v>
      </c>
      <c r="P962" s="127">
        <f t="shared" si="6301"/>
        <v>0</v>
      </c>
      <c r="Q962" s="127">
        <f t="shared" si="6301"/>
        <v>0</v>
      </c>
      <c r="R962" s="127">
        <f>IFERROR(R318*2*R640/1000,0)</f>
        <v>0</v>
      </c>
      <c r="S962" s="127">
        <f>IFERROR(S318*2*S640/1000,0)</f>
        <v>0</v>
      </c>
      <c r="T962" s="216"/>
      <c r="AA962" s="177" t="s">
        <v>723</v>
      </c>
      <c r="AD962" s="127" t="s">
        <v>683</v>
      </c>
      <c r="AE962" s="127" t="s">
        <v>683</v>
      </c>
      <c r="AF962" s="127" t="s">
        <v>683</v>
      </c>
      <c r="AG962" s="127" t="s">
        <v>683</v>
      </c>
      <c r="AH962" s="127" t="s">
        <v>683</v>
      </c>
      <c r="AI962" s="127" t="s">
        <v>683</v>
      </c>
      <c r="AJ962" s="127"/>
      <c r="AK962" s="127" t="s">
        <v>683</v>
      </c>
      <c r="AL962" s="127" t="s">
        <v>683</v>
      </c>
      <c r="AM962" s="127" t="s">
        <v>683</v>
      </c>
      <c r="AN962" s="127"/>
      <c r="AO962" s="127" t="s">
        <v>683</v>
      </c>
    </row>
    <row r="963" spans="1:41" ht="15.75" hidden="1" outlineLevel="2">
      <c r="A963" s="155">
        <v>609500</v>
      </c>
      <c r="B963" s="156">
        <f t="shared" si="6272"/>
        <v>630601350</v>
      </c>
      <c r="C963" s="173">
        <v>601350</v>
      </c>
      <c r="D963" s="140"/>
      <c r="E963" s="55" t="s">
        <v>110</v>
      </c>
      <c r="F963" s="78" t="s">
        <v>613</v>
      </c>
      <c r="G963" s="107" t="s">
        <v>587</v>
      </c>
      <c r="H963" s="50">
        <f>IFERROR(IF(G962,H962/G962*100,0),0)</f>
        <v>0</v>
      </c>
      <c r="I963" s="50">
        <f t="shared" ref="I963" si="6302">IFERROR(IF(H962,I962/H962*100,0),0)</f>
        <v>0</v>
      </c>
      <c r="J963" s="50">
        <f t="shared" ref="J963" si="6303">IFERROR(IF(I962,J962/I962*100,0),0)</f>
        <v>0</v>
      </c>
      <c r="K963" s="50">
        <f t="shared" ref="K963" si="6304">IFERROR(IF(J962,K962/J962*100,0),0)</f>
        <v>0</v>
      </c>
      <c r="L963" s="50">
        <f t="shared" ref="L963" si="6305">IFERROR(IF(K962,L962/K962*100,0),0)</f>
        <v>0</v>
      </c>
      <c r="M963" s="50">
        <f t="shared" ref="M963" si="6306">IFERROR(IF(L962,M962/L962*100,0),0)</f>
        <v>0</v>
      </c>
      <c r="N963" s="107" t="s">
        <v>587</v>
      </c>
      <c r="O963" s="50">
        <f>IFERROR(IF(N962,O962/N962*100,0),0)</f>
        <v>0</v>
      </c>
      <c r="P963" s="50">
        <f t="shared" ref="P963" si="6307">IFERROR(IF(O962,P962/O962*100,0),0)</f>
        <v>0</v>
      </c>
      <c r="Q963" s="50">
        <f t="shared" ref="Q963:S963" si="6308">IFERROR(IF(P962,Q962/P962*100,0),0)</f>
        <v>0</v>
      </c>
      <c r="R963" s="50">
        <f t="shared" si="6308"/>
        <v>0</v>
      </c>
      <c r="S963" s="50">
        <f t="shared" si="6308"/>
        <v>0</v>
      </c>
      <c r="T963" s="215"/>
      <c r="AA963" s="177" t="s">
        <v>110</v>
      </c>
      <c r="AD963" s="107" t="s">
        <v>683</v>
      </c>
      <c r="AE963" s="50" t="s">
        <v>683</v>
      </c>
      <c r="AF963" s="50" t="s">
        <v>683</v>
      </c>
      <c r="AG963" s="50" t="s">
        <v>683</v>
      </c>
      <c r="AH963" s="50" t="s">
        <v>683</v>
      </c>
      <c r="AI963" s="50" t="s">
        <v>683</v>
      </c>
      <c r="AJ963" s="50"/>
      <c r="AK963" s="107" t="s">
        <v>683</v>
      </c>
      <c r="AL963" s="50" t="s">
        <v>683</v>
      </c>
      <c r="AM963" s="50" t="s">
        <v>683</v>
      </c>
      <c r="AN963" s="50"/>
      <c r="AO963" s="50" t="s">
        <v>683</v>
      </c>
    </row>
    <row r="964" spans="1:41" ht="15.75" hidden="1" outlineLevel="2">
      <c r="A964" s="155">
        <v>609510</v>
      </c>
      <c r="B964" s="156">
        <f t="shared" si="6272"/>
        <v>630601360</v>
      </c>
      <c r="C964" s="173">
        <v>601360</v>
      </c>
      <c r="D964" s="140"/>
      <c r="E964" s="109" t="str">
        <f>E642</f>
        <v>Бюджетообразующее предприятие 68</v>
      </c>
      <c r="F964" s="24" t="s">
        <v>106</v>
      </c>
      <c r="G964" s="127">
        <f t="shared" ref="G964:M964" si="6309">IFERROR(G320*12*G642/1000,0)</f>
        <v>0</v>
      </c>
      <c r="H964" s="127">
        <f t="shared" si="6309"/>
        <v>0</v>
      </c>
      <c r="I964" s="127">
        <f t="shared" si="6309"/>
        <v>0</v>
      </c>
      <c r="J964" s="127">
        <f t="shared" si="6309"/>
        <v>0</v>
      </c>
      <c r="K964" s="127">
        <f t="shared" si="6309"/>
        <v>0</v>
      </c>
      <c r="L964" s="127">
        <f t="shared" si="6309"/>
        <v>0</v>
      </c>
      <c r="M964" s="127">
        <f t="shared" si="6309"/>
        <v>0</v>
      </c>
      <c r="N964" s="127">
        <f>IFERROR(N320*3*N642/1000,0)</f>
        <v>0</v>
      </c>
      <c r="O964" s="127">
        <f t="shared" ref="O964:Q964" si="6310">IFERROR(O320*3*O642/1000,0)</f>
        <v>0</v>
      </c>
      <c r="P964" s="127">
        <f t="shared" si="6310"/>
        <v>0</v>
      </c>
      <c r="Q964" s="127">
        <f t="shared" si="6310"/>
        <v>0</v>
      </c>
      <c r="R964" s="127">
        <f>IFERROR(R320*2*R642/1000,0)</f>
        <v>0</v>
      </c>
      <c r="S964" s="127">
        <f>IFERROR(S320*2*S642/1000,0)</f>
        <v>0</v>
      </c>
      <c r="T964" s="216"/>
      <c r="AA964" s="177" t="s">
        <v>724</v>
      </c>
      <c r="AD964" s="127" t="s">
        <v>683</v>
      </c>
      <c r="AE964" s="127" t="s">
        <v>683</v>
      </c>
      <c r="AF964" s="127" t="s">
        <v>683</v>
      </c>
      <c r="AG964" s="127" t="s">
        <v>683</v>
      </c>
      <c r="AH964" s="127" t="s">
        <v>683</v>
      </c>
      <c r="AI964" s="127" t="s">
        <v>683</v>
      </c>
      <c r="AJ964" s="127"/>
      <c r="AK964" s="127" t="s">
        <v>683</v>
      </c>
      <c r="AL964" s="127" t="s">
        <v>683</v>
      </c>
      <c r="AM964" s="127" t="s">
        <v>683</v>
      </c>
      <c r="AN964" s="127"/>
      <c r="AO964" s="127" t="s">
        <v>683</v>
      </c>
    </row>
    <row r="965" spans="1:41" ht="15.75" hidden="1" outlineLevel="2">
      <c r="A965" s="155">
        <v>609520</v>
      </c>
      <c r="B965" s="156">
        <f t="shared" si="6272"/>
        <v>630601370</v>
      </c>
      <c r="C965" s="173">
        <v>601370</v>
      </c>
      <c r="D965" s="140"/>
      <c r="E965" s="55" t="s">
        <v>110</v>
      </c>
      <c r="F965" s="78" t="s">
        <v>613</v>
      </c>
      <c r="G965" s="107" t="s">
        <v>587</v>
      </c>
      <c r="H965" s="50">
        <f>IFERROR(IF(G964,H964/G964*100,0),0)</f>
        <v>0</v>
      </c>
      <c r="I965" s="50">
        <f t="shared" ref="I965" si="6311">IFERROR(IF(H964,I964/H964*100,0),0)</f>
        <v>0</v>
      </c>
      <c r="J965" s="50">
        <f t="shared" ref="J965" si="6312">IFERROR(IF(I964,J964/I964*100,0),0)</f>
        <v>0</v>
      </c>
      <c r="K965" s="50">
        <f t="shared" ref="K965" si="6313">IFERROR(IF(J964,K964/J964*100,0),0)</f>
        <v>0</v>
      </c>
      <c r="L965" s="50">
        <f t="shared" ref="L965" si="6314">IFERROR(IF(K964,L964/K964*100,0),0)</f>
        <v>0</v>
      </c>
      <c r="M965" s="50">
        <f t="shared" ref="M965" si="6315">IFERROR(IF(L964,M964/L964*100,0),0)</f>
        <v>0</v>
      </c>
      <c r="N965" s="107" t="s">
        <v>587</v>
      </c>
      <c r="O965" s="50">
        <f>IFERROR(IF(N964,O964/N964*100,0),0)</f>
        <v>0</v>
      </c>
      <c r="P965" s="50">
        <f t="shared" ref="P965" si="6316">IFERROR(IF(O964,P964/O964*100,0),0)</f>
        <v>0</v>
      </c>
      <c r="Q965" s="50">
        <f t="shared" ref="Q965:S965" si="6317">IFERROR(IF(P964,Q964/P964*100,0),0)</f>
        <v>0</v>
      </c>
      <c r="R965" s="50">
        <f t="shared" si="6317"/>
        <v>0</v>
      </c>
      <c r="S965" s="50">
        <f t="shared" si="6317"/>
        <v>0</v>
      </c>
      <c r="T965" s="215"/>
      <c r="AA965" s="177" t="s">
        <v>110</v>
      </c>
      <c r="AD965" s="107" t="s">
        <v>683</v>
      </c>
      <c r="AE965" s="50" t="s">
        <v>683</v>
      </c>
      <c r="AF965" s="50" t="s">
        <v>683</v>
      </c>
      <c r="AG965" s="50" t="s">
        <v>683</v>
      </c>
      <c r="AH965" s="50" t="s">
        <v>683</v>
      </c>
      <c r="AI965" s="50" t="s">
        <v>683</v>
      </c>
      <c r="AJ965" s="50"/>
      <c r="AK965" s="107" t="s">
        <v>683</v>
      </c>
      <c r="AL965" s="50" t="s">
        <v>683</v>
      </c>
      <c r="AM965" s="50" t="s">
        <v>683</v>
      </c>
      <c r="AN965" s="50"/>
      <c r="AO965" s="50" t="s">
        <v>683</v>
      </c>
    </row>
    <row r="966" spans="1:41" ht="15.75" hidden="1" outlineLevel="2">
      <c r="A966" s="155">
        <v>609530</v>
      </c>
      <c r="B966" s="156">
        <f t="shared" si="6272"/>
        <v>630601380</v>
      </c>
      <c r="C966" s="173">
        <v>601380</v>
      </c>
      <c r="D966" s="140"/>
      <c r="E966" s="109" t="str">
        <f>E644</f>
        <v>Бюджетообразующее предприятие 69</v>
      </c>
      <c r="F966" s="24" t="s">
        <v>106</v>
      </c>
      <c r="G966" s="127">
        <f t="shared" ref="G966:M966" si="6318">IFERROR(G322*12*G644/1000,0)</f>
        <v>0</v>
      </c>
      <c r="H966" s="127">
        <f t="shared" si="6318"/>
        <v>0</v>
      </c>
      <c r="I966" s="127">
        <f t="shared" si="6318"/>
        <v>0</v>
      </c>
      <c r="J966" s="127">
        <f t="shared" si="6318"/>
        <v>0</v>
      </c>
      <c r="K966" s="127">
        <f t="shared" si="6318"/>
        <v>0</v>
      </c>
      <c r="L966" s="127">
        <f t="shared" si="6318"/>
        <v>0</v>
      </c>
      <c r="M966" s="127">
        <f t="shared" si="6318"/>
        <v>0</v>
      </c>
      <c r="N966" s="127">
        <f>IFERROR(N322*3*N644/1000,0)</f>
        <v>0</v>
      </c>
      <c r="O966" s="127">
        <f t="shared" ref="O966:Q966" si="6319">IFERROR(O322*3*O644/1000,0)</f>
        <v>0</v>
      </c>
      <c r="P966" s="127">
        <f t="shared" si="6319"/>
        <v>0</v>
      </c>
      <c r="Q966" s="127">
        <f t="shared" si="6319"/>
        <v>0</v>
      </c>
      <c r="R966" s="127">
        <f>IFERROR(R322*2*R644/1000,0)</f>
        <v>0</v>
      </c>
      <c r="S966" s="127">
        <f>IFERROR(S322*2*S644/1000,0)</f>
        <v>0</v>
      </c>
      <c r="T966" s="216"/>
      <c r="AA966" s="177" t="s">
        <v>725</v>
      </c>
      <c r="AD966" s="127" t="s">
        <v>683</v>
      </c>
      <c r="AE966" s="127" t="s">
        <v>683</v>
      </c>
      <c r="AF966" s="127" t="s">
        <v>683</v>
      </c>
      <c r="AG966" s="127" t="s">
        <v>683</v>
      </c>
      <c r="AH966" s="127" t="s">
        <v>683</v>
      </c>
      <c r="AI966" s="127" t="s">
        <v>683</v>
      </c>
      <c r="AJ966" s="127"/>
      <c r="AK966" s="127" t="s">
        <v>683</v>
      </c>
      <c r="AL966" s="127" t="s">
        <v>683</v>
      </c>
      <c r="AM966" s="127" t="s">
        <v>683</v>
      </c>
      <c r="AN966" s="127"/>
      <c r="AO966" s="127" t="s">
        <v>683</v>
      </c>
    </row>
    <row r="967" spans="1:41" ht="15.75" hidden="1" outlineLevel="2">
      <c r="A967" s="155">
        <v>609540</v>
      </c>
      <c r="B967" s="156">
        <f t="shared" si="6272"/>
        <v>630601390</v>
      </c>
      <c r="C967" s="173">
        <v>601390</v>
      </c>
      <c r="D967" s="140"/>
      <c r="E967" s="55" t="s">
        <v>110</v>
      </c>
      <c r="F967" s="78" t="s">
        <v>613</v>
      </c>
      <c r="G967" s="107" t="s">
        <v>587</v>
      </c>
      <c r="H967" s="50">
        <f>IFERROR(IF(G966,H966/G966*100,0),0)</f>
        <v>0</v>
      </c>
      <c r="I967" s="50">
        <f t="shared" ref="I967" si="6320">IFERROR(IF(H966,I966/H966*100,0),0)</f>
        <v>0</v>
      </c>
      <c r="J967" s="50">
        <f t="shared" ref="J967" si="6321">IFERROR(IF(I966,J966/I966*100,0),0)</f>
        <v>0</v>
      </c>
      <c r="K967" s="50">
        <f t="shared" ref="K967" si="6322">IFERROR(IF(J966,K966/J966*100,0),0)</f>
        <v>0</v>
      </c>
      <c r="L967" s="50">
        <f t="shared" ref="L967" si="6323">IFERROR(IF(K966,L966/K966*100,0),0)</f>
        <v>0</v>
      </c>
      <c r="M967" s="50">
        <f t="shared" ref="M967" si="6324">IFERROR(IF(L966,M966/L966*100,0),0)</f>
        <v>0</v>
      </c>
      <c r="N967" s="107" t="s">
        <v>587</v>
      </c>
      <c r="O967" s="50">
        <f>IFERROR(IF(N966,O966/N966*100,0),0)</f>
        <v>0</v>
      </c>
      <c r="P967" s="50">
        <f t="shared" ref="P967" si="6325">IFERROR(IF(O966,P966/O966*100,0),0)</f>
        <v>0</v>
      </c>
      <c r="Q967" s="50">
        <f t="shared" ref="Q967:S967" si="6326">IFERROR(IF(P966,Q966/P966*100,0),0)</f>
        <v>0</v>
      </c>
      <c r="R967" s="50">
        <f t="shared" si="6326"/>
        <v>0</v>
      </c>
      <c r="S967" s="50">
        <f t="shared" si="6326"/>
        <v>0</v>
      </c>
      <c r="T967" s="215"/>
      <c r="AA967" s="177" t="s">
        <v>110</v>
      </c>
      <c r="AD967" s="107" t="s">
        <v>683</v>
      </c>
      <c r="AE967" s="50" t="s">
        <v>683</v>
      </c>
      <c r="AF967" s="50" t="s">
        <v>683</v>
      </c>
      <c r="AG967" s="50" t="s">
        <v>683</v>
      </c>
      <c r="AH967" s="50" t="s">
        <v>683</v>
      </c>
      <c r="AI967" s="50" t="s">
        <v>683</v>
      </c>
      <c r="AJ967" s="50"/>
      <c r="AK967" s="107" t="s">
        <v>683</v>
      </c>
      <c r="AL967" s="50" t="s">
        <v>683</v>
      </c>
      <c r="AM967" s="50" t="s">
        <v>683</v>
      </c>
      <c r="AN967" s="50"/>
      <c r="AO967" s="50" t="s">
        <v>683</v>
      </c>
    </row>
    <row r="968" spans="1:41" ht="15.75" hidden="1" outlineLevel="2">
      <c r="A968" s="155">
        <v>609550</v>
      </c>
      <c r="B968" s="156">
        <f t="shared" si="6272"/>
        <v>630601400</v>
      </c>
      <c r="C968" s="173">
        <v>601400</v>
      </c>
      <c r="D968" s="140"/>
      <c r="E968" s="109" t="str">
        <f>E646</f>
        <v>Бюджетообразующее предприятие 70</v>
      </c>
      <c r="F968" s="24" t="s">
        <v>106</v>
      </c>
      <c r="G968" s="127">
        <f t="shared" ref="G968:M968" si="6327">IFERROR(G324*12*G646/1000,0)</f>
        <v>0</v>
      </c>
      <c r="H968" s="127">
        <f t="shared" si="6327"/>
        <v>0</v>
      </c>
      <c r="I968" s="127">
        <f t="shared" si="6327"/>
        <v>0</v>
      </c>
      <c r="J968" s="127">
        <f t="shared" si="6327"/>
        <v>0</v>
      </c>
      <c r="K968" s="127">
        <f t="shared" si="6327"/>
        <v>0</v>
      </c>
      <c r="L968" s="127">
        <f t="shared" si="6327"/>
        <v>0</v>
      </c>
      <c r="M968" s="127">
        <f t="shared" si="6327"/>
        <v>0</v>
      </c>
      <c r="N968" s="127">
        <f>IFERROR(N324*3*N646/1000,0)</f>
        <v>0</v>
      </c>
      <c r="O968" s="127">
        <f t="shared" ref="O968:Q968" si="6328">IFERROR(O324*3*O646/1000,0)</f>
        <v>0</v>
      </c>
      <c r="P968" s="127">
        <f t="shared" si="6328"/>
        <v>0</v>
      </c>
      <c r="Q968" s="127">
        <f t="shared" si="6328"/>
        <v>0</v>
      </c>
      <c r="R968" s="127">
        <f>IFERROR(R324*2*R646/1000,0)</f>
        <v>0</v>
      </c>
      <c r="S968" s="127">
        <f>IFERROR(S324*2*S646/1000,0)</f>
        <v>0</v>
      </c>
      <c r="T968" s="216"/>
      <c r="AA968" s="177" t="s">
        <v>726</v>
      </c>
      <c r="AD968" s="127" t="s">
        <v>683</v>
      </c>
      <c r="AE968" s="127" t="s">
        <v>683</v>
      </c>
      <c r="AF968" s="127" t="s">
        <v>683</v>
      </c>
      <c r="AG968" s="127" t="s">
        <v>683</v>
      </c>
      <c r="AH968" s="127" t="s">
        <v>683</v>
      </c>
      <c r="AI968" s="127" t="s">
        <v>683</v>
      </c>
      <c r="AJ968" s="127"/>
      <c r="AK968" s="127" t="s">
        <v>683</v>
      </c>
      <c r="AL968" s="127" t="s">
        <v>683</v>
      </c>
      <c r="AM968" s="127" t="s">
        <v>683</v>
      </c>
      <c r="AN968" s="127"/>
      <c r="AO968" s="127" t="s">
        <v>683</v>
      </c>
    </row>
    <row r="969" spans="1:41" ht="15.75" hidden="1" outlineLevel="2">
      <c r="A969" s="155">
        <v>609560</v>
      </c>
      <c r="B969" s="156">
        <f t="shared" si="6272"/>
        <v>630601410</v>
      </c>
      <c r="C969" s="173">
        <v>601410</v>
      </c>
      <c r="D969" s="140"/>
      <c r="E969" s="55" t="s">
        <v>110</v>
      </c>
      <c r="F969" s="78" t="s">
        <v>613</v>
      </c>
      <c r="G969" s="107" t="s">
        <v>587</v>
      </c>
      <c r="H969" s="50">
        <f>IFERROR(IF(G968,H968/G968*100,0),0)</f>
        <v>0</v>
      </c>
      <c r="I969" s="50">
        <f t="shared" ref="I969" si="6329">IFERROR(IF(H968,I968/H968*100,0),0)</f>
        <v>0</v>
      </c>
      <c r="J969" s="50">
        <f t="shared" ref="J969" si="6330">IFERROR(IF(I968,J968/I968*100,0),0)</f>
        <v>0</v>
      </c>
      <c r="K969" s="50">
        <f t="shared" ref="K969" si="6331">IFERROR(IF(J968,K968/J968*100,0),0)</f>
        <v>0</v>
      </c>
      <c r="L969" s="50">
        <f t="shared" ref="L969" si="6332">IFERROR(IF(K968,L968/K968*100,0),0)</f>
        <v>0</v>
      </c>
      <c r="M969" s="50">
        <f t="shared" ref="M969" si="6333">IFERROR(IF(L968,M968/L968*100,0),0)</f>
        <v>0</v>
      </c>
      <c r="N969" s="107" t="s">
        <v>587</v>
      </c>
      <c r="O969" s="50">
        <f>IFERROR(IF(N968,O968/N968*100,0),0)</f>
        <v>0</v>
      </c>
      <c r="P969" s="50">
        <f t="shared" ref="P969" si="6334">IFERROR(IF(O968,P968/O968*100,0),0)</f>
        <v>0</v>
      </c>
      <c r="Q969" s="50">
        <f t="shared" ref="Q969:S969" si="6335">IFERROR(IF(P968,Q968/P968*100,0),0)</f>
        <v>0</v>
      </c>
      <c r="R969" s="50">
        <f t="shared" si="6335"/>
        <v>0</v>
      </c>
      <c r="S969" s="50">
        <f t="shared" si="6335"/>
        <v>0</v>
      </c>
      <c r="T969" s="215"/>
      <c r="AA969" s="177" t="s">
        <v>110</v>
      </c>
      <c r="AD969" s="107" t="s">
        <v>683</v>
      </c>
      <c r="AE969" s="50" t="s">
        <v>683</v>
      </c>
      <c r="AF969" s="50" t="s">
        <v>683</v>
      </c>
      <c r="AG969" s="50" t="s">
        <v>683</v>
      </c>
      <c r="AH969" s="50" t="s">
        <v>683</v>
      </c>
      <c r="AI969" s="50" t="s">
        <v>683</v>
      </c>
      <c r="AJ969" s="50"/>
      <c r="AK969" s="107" t="s">
        <v>683</v>
      </c>
      <c r="AL969" s="50" t="s">
        <v>683</v>
      </c>
      <c r="AM969" s="50" t="s">
        <v>683</v>
      </c>
      <c r="AN969" s="50"/>
      <c r="AO969" s="50" t="s">
        <v>683</v>
      </c>
    </row>
    <row r="970" spans="1:41" ht="15.75" hidden="1" outlineLevel="2">
      <c r="A970" s="155">
        <v>609570</v>
      </c>
      <c r="B970" s="156">
        <f t="shared" si="6272"/>
        <v>630601420</v>
      </c>
      <c r="C970" s="173">
        <v>601420</v>
      </c>
      <c r="D970" s="140"/>
      <c r="E970" s="109" t="str">
        <f>E648</f>
        <v>Бюджетообразующее предприятие 71</v>
      </c>
      <c r="F970" s="24" t="s">
        <v>106</v>
      </c>
      <c r="G970" s="127">
        <f t="shared" ref="G970:M970" si="6336">IFERROR(G326*12*G648/1000,0)</f>
        <v>0</v>
      </c>
      <c r="H970" s="127">
        <f t="shared" si="6336"/>
        <v>0</v>
      </c>
      <c r="I970" s="127">
        <f t="shared" si="6336"/>
        <v>0</v>
      </c>
      <c r="J970" s="127">
        <f t="shared" si="6336"/>
        <v>0</v>
      </c>
      <c r="K970" s="127">
        <f t="shared" si="6336"/>
        <v>0</v>
      </c>
      <c r="L970" s="127">
        <f t="shared" si="6336"/>
        <v>0</v>
      </c>
      <c r="M970" s="127">
        <f t="shared" si="6336"/>
        <v>0</v>
      </c>
      <c r="N970" s="127">
        <f>IFERROR(N326*3*N648/1000,0)</f>
        <v>0</v>
      </c>
      <c r="O970" s="127">
        <f t="shared" ref="O970:Q970" si="6337">IFERROR(O326*3*O648/1000,0)</f>
        <v>0</v>
      </c>
      <c r="P970" s="127">
        <f t="shared" si="6337"/>
        <v>0</v>
      </c>
      <c r="Q970" s="127">
        <f t="shared" si="6337"/>
        <v>0</v>
      </c>
      <c r="R970" s="127">
        <f>IFERROR(R326*2*R648/1000,0)</f>
        <v>0</v>
      </c>
      <c r="S970" s="127">
        <f>IFERROR(S326*2*S648/1000,0)</f>
        <v>0</v>
      </c>
      <c r="T970" s="216"/>
      <c r="AA970" s="177" t="s">
        <v>727</v>
      </c>
      <c r="AD970" s="127" t="s">
        <v>683</v>
      </c>
      <c r="AE970" s="127" t="s">
        <v>683</v>
      </c>
      <c r="AF970" s="127" t="s">
        <v>683</v>
      </c>
      <c r="AG970" s="127" t="s">
        <v>683</v>
      </c>
      <c r="AH970" s="127" t="s">
        <v>683</v>
      </c>
      <c r="AI970" s="127" t="s">
        <v>683</v>
      </c>
      <c r="AJ970" s="127"/>
      <c r="AK970" s="127" t="s">
        <v>683</v>
      </c>
      <c r="AL970" s="127" t="s">
        <v>683</v>
      </c>
      <c r="AM970" s="127" t="s">
        <v>683</v>
      </c>
      <c r="AN970" s="127"/>
      <c r="AO970" s="127" t="s">
        <v>683</v>
      </c>
    </row>
    <row r="971" spans="1:41" ht="15.75" hidden="1" outlineLevel="2">
      <c r="A971" s="155">
        <v>609580</v>
      </c>
      <c r="B971" s="156">
        <f t="shared" si="6272"/>
        <v>630601430</v>
      </c>
      <c r="C971" s="173">
        <v>601430</v>
      </c>
      <c r="D971" s="140"/>
      <c r="E971" s="55" t="s">
        <v>110</v>
      </c>
      <c r="F971" s="78" t="s">
        <v>613</v>
      </c>
      <c r="G971" s="107" t="s">
        <v>587</v>
      </c>
      <c r="H971" s="50">
        <f>IFERROR(IF(G970,H970/G970*100,0),0)</f>
        <v>0</v>
      </c>
      <c r="I971" s="50">
        <f t="shared" ref="I971" si="6338">IFERROR(IF(H970,I970/H970*100,0),0)</f>
        <v>0</v>
      </c>
      <c r="J971" s="50">
        <f t="shared" ref="J971" si="6339">IFERROR(IF(I970,J970/I970*100,0),0)</f>
        <v>0</v>
      </c>
      <c r="K971" s="50">
        <f t="shared" ref="K971" si="6340">IFERROR(IF(J970,K970/J970*100,0),0)</f>
        <v>0</v>
      </c>
      <c r="L971" s="50">
        <f t="shared" ref="L971" si="6341">IFERROR(IF(K970,L970/K970*100,0),0)</f>
        <v>0</v>
      </c>
      <c r="M971" s="50">
        <f t="shared" ref="M971" si="6342">IFERROR(IF(L970,M970/L970*100,0),0)</f>
        <v>0</v>
      </c>
      <c r="N971" s="107" t="s">
        <v>587</v>
      </c>
      <c r="O971" s="50">
        <f>IFERROR(IF(N970,O970/N970*100,0),0)</f>
        <v>0</v>
      </c>
      <c r="P971" s="50">
        <f t="shared" ref="P971" si="6343">IFERROR(IF(O970,P970/O970*100,0),0)</f>
        <v>0</v>
      </c>
      <c r="Q971" s="50">
        <f t="shared" ref="Q971:S971" si="6344">IFERROR(IF(P970,Q970/P970*100,0),0)</f>
        <v>0</v>
      </c>
      <c r="R971" s="50">
        <f t="shared" si="6344"/>
        <v>0</v>
      </c>
      <c r="S971" s="50">
        <f t="shared" si="6344"/>
        <v>0</v>
      </c>
      <c r="T971" s="215"/>
      <c r="AA971" s="177" t="s">
        <v>110</v>
      </c>
      <c r="AD971" s="107" t="s">
        <v>683</v>
      </c>
      <c r="AE971" s="50" t="s">
        <v>683</v>
      </c>
      <c r="AF971" s="50" t="s">
        <v>683</v>
      </c>
      <c r="AG971" s="50" t="s">
        <v>683</v>
      </c>
      <c r="AH971" s="50" t="s">
        <v>683</v>
      </c>
      <c r="AI971" s="50" t="s">
        <v>683</v>
      </c>
      <c r="AJ971" s="50"/>
      <c r="AK971" s="107" t="s">
        <v>683</v>
      </c>
      <c r="AL971" s="50" t="s">
        <v>683</v>
      </c>
      <c r="AM971" s="50" t="s">
        <v>683</v>
      </c>
      <c r="AN971" s="50"/>
      <c r="AO971" s="50" t="s">
        <v>683</v>
      </c>
    </row>
    <row r="972" spans="1:41" ht="15.75" hidden="1" outlineLevel="2">
      <c r="A972" s="155">
        <v>609590</v>
      </c>
      <c r="B972" s="156">
        <f t="shared" si="6272"/>
        <v>630601440</v>
      </c>
      <c r="C972" s="173">
        <v>601440</v>
      </c>
      <c r="D972" s="140"/>
      <c r="E972" s="109" t="str">
        <f>E650</f>
        <v>Бюджетообразующее предприятие 72</v>
      </c>
      <c r="F972" s="24" t="s">
        <v>106</v>
      </c>
      <c r="G972" s="127">
        <f t="shared" ref="G972:M972" si="6345">IFERROR(G328*12*G650/1000,0)</f>
        <v>0</v>
      </c>
      <c r="H972" s="127">
        <f t="shared" si="6345"/>
        <v>0</v>
      </c>
      <c r="I972" s="127">
        <f t="shared" si="6345"/>
        <v>0</v>
      </c>
      <c r="J972" s="127">
        <f t="shared" si="6345"/>
        <v>0</v>
      </c>
      <c r="K972" s="127">
        <f t="shared" si="6345"/>
        <v>0</v>
      </c>
      <c r="L972" s="127">
        <f t="shared" si="6345"/>
        <v>0</v>
      </c>
      <c r="M972" s="127">
        <f t="shared" si="6345"/>
        <v>0</v>
      </c>
      <c r="N972" s="127">
        <f>IFERROR(N328*3*N650/1000,0)</f>
        <v>0</v>
      </c>
      <c r="O972" s="127">
        <f t="shared" ref="O972:Q972" si="6346">IFERROR(O328*3*O650/1000,0)</f>
        <v>0</v>
      </c>
      <c r="P972" s="127">
        <f t="shared" si="6346"/>
        <v>0</v>
      </c>
      <c r="Q972" s="127">
        <f t="shared" si="6346"/>
        <v>0</v>
      </c>
      <c r="R972" s="127">
        <f>IFERROR(R328*2*R650/1000,0)</f>
        <v>0</v>
      </c>
      <c r="S972" s="127">
        <f>IFERROR(S328*2*S650/1000,0)</f>
        <v>0</v>
      </c>
      <c r="T972" s="216"/>
      <c r="AA972" s="177" t="s">
        <v>728</v>
      </c>
      <c r="AD972" s="127" t="s">
        <v>683</v>
      </c>
      <c r="AE972" s="127" t="s">
        <v>683</v>
      </c>
      <c r="AF972" s="127" t="s">
        <v>683</v>
      </c>
      <c r="AG972" s="127" t="s">
        <v>683</v>
      </c>
      <c r="AH972" s="127" t="s">
        <v>683</v>
      </c>
      <c r="AI972" s="127" t="s">
        <v>683</v>
      </c>
      <c r="AJ972" s="127"/>
      <c r="AK972" s="127" t="s">
        <v>683</v>
      </c>
      <c r="AL972" s="127" t="s">
        <v>683</v>
      </c>
      <c r="AM972" s="127" t="s">
        <v>683</v>
      </c>
      <c r="AN972" s="127"/>
      <c r="AO972" s="127" t="s">
        <v>683</v>
      </c>
    </row>
    <row r="973" spans="1:41" ht="15.75" hidden="1" outlineLevel="2">
      <c r="A973" s="155">
        <v>609600</v>
      </c>
      <c r="B973" s="156">
        <f t="shared" si="6272"/>
        <v>630601450</v>
      </c>
      <c r="C973" s="173">
        <v>601450</v>
      </c>
      <c r="D973" s="140"/>
      <c r="E973" s="55" t="s">
        <v>110</v>
      </c>
      <c r="F973" s="78" t="s">
        <v>613</v>
      </c>
      <c r="G973" s="107" t="s">
        <v>587</v>
      </c>
      <c r="H973" s="50">
        <f>IFERROR(IF(G972,H972/G972*100,0),0)</f>
        <v>0</v>
      </c>
      <c r="I973" s="50">
        <f t="shared" ref="I973" si="6347">IFERROR(IF(H972,I972/H972*100,0),0)</f>
        <v>0</v>
      </c>
      <c r="J973" s="50">
        <f t="shared" ref="J973" si="6348">IFERROR(IF(I972,J972/I972*100,0),0)</f>
        <v>0</v>
      </c>
      <c r="K973" s="50">
        <f t="shared" ref="K973" si="6349">IFERROR(IF(J972,K972/J972*100,0),0)</f>
        <v>0</v>
      </c>
      <c r="L973" s="50">
        <f t="shared" ref="L973" si="6350">IFERROR(IF(K972,L972/K972*100,0),0)</f>
        <v>0</v>
      </c>
      <c r="M973" s="50">
        <f t="shared" ref="M973" si="6351">IFERROR(IF(L972,M972/L972*100,0),0)</f>
        <v>0</v>
      </c>
      <c r="N973" s="107" t="s">
        <v>587</v>
      </c>
      <c r="O973" s="50">
        <f>IFERROR(IF(N972,O972/N972*100,0),0)</f>
        <v>0</v>
      </c>
      <c r="P973" s="50">
        <f t="shared" ref="P973" si="6352">IFERROR(IF(O972,P972/O972*100,0),0)</f>
        <v>0</v>
      </c>
      <c r="Q973" s="50">
        <f t="shared" ref="Q973:S973" si="6353">IFERROR(IF(P972,Q972/P972*100,0),0)</f>
        <v>0</v>
      </c>
      <c r="R973" s="50">
        <f t="shared" si="6353"/>
        <v>0</v>
      </c>
      <c r="S973" s="50">
        <f t="shared" si="6353"/>
        <v>0</v>
      </c>
      <c r="T973" s="215"/>
      <c r="AA973" s="177" t="s">
        <v>110</v>
      </c>
      <c r="AD973" s="107" t="s">
        <v>683</v>
      </c>
      <c r="AE973" s="50" t="s">
        <v>683</v>
      </c>
      <c r="AF973" s="50" t="s">
        <v>683</v>
      </c>
      <c r="AG973" s="50" t="s">
        <v>683</v>
      </c>
      <c r="AH973" s="50" t="s">
        <v>683</v>
      </c>
      <c r="AI973" s="50" t="s">
        <v>683</v>
      </c>
      <c r="AJ973" s="50"/>
      <c r="AK973" s="107" t="s">
        <v>683</v>
      </c>
      <c r="AL973" s="50" t="s">
        <v>683</v>
      </c>
      <c r="AM973" s="50" t="s">
        <v>683</v>
      </c>
      <c r="AN973" s="50"/>
      <c r="AO973" s="50" t="s">
        <v>683</v>
      </c>
    </row>
    <row r="974" spans="1:41" ht="15.75" hidden="1" outlineLevel="2">
      <c r="A974" s="155">
        <v>609610</v>
      </c>
      <c r="B974" s="156">
        <f t="shared" si="6272"/>
        <v>630601460</v>
      </c>
      <c r="C974" s="173">
        <v>601460</v>
      </c>
      <c r="D974" s="140"/>
      <c r="E974" s="109" t="str">
        <f>E652</f>
        <v>Бюджетообразующее предприятие 73</v>
      </c>
      <c r="F974" s="24" t="s">
        <v>106</v>
      </c>
      <c r="G974" s="127">
        <f t="shared" ref="G974:M974" si="6354">IFERROR(G330*12*G652/1000,0)</f>
        <v>0</v>
      </c>
      <c r="H974" s="127">
        <f t="shared" si="6354"/>
        <v>0</v>
      </c>
      <c r="I974" s="127">
        <f t="shared" si="6354"/>
        <v>0</v>
      </c>
      <c r="J974" s="127">
        <f t="shared" si="6354"/>
        <v>0</v>
      </c>
      <c r="K974" s="127">
        <f t="shared" si="6354"/>
        <v>0</v>
      </c>
      <c r="L974" s="127">
        <f t="shared" si="6354"/>
        <v>0</v>
      </c>
      <c r="M974" s="127">
        <f t="shared" si="6354"/>
        <v>0</v>
      </c>
      <c r="N974" s="127">
        <f>IFERROR(N330*3*N652/1000,0)</f>
        <v>0</v>
      </c>
      <c r="O974" s="127">
        <f t="shared" ref="O974:Q974" si="6355">IFERROR(O330*3*O652/1000,0)</f>
        <v>0</v>
      </c>
      <c r="P974" s="127">
        <f t="shared" si="6355"/>
        <v>0</v>
      </c>
      <c r="Q974" s="127">
        <f t="shared" si="6355"/>
        <v>0</v>
      </c>
      <c r="R974" s="127">
        <f>IFERROR(R330*2*R652/1000,0)</f>
        <v>0</v>
      </c>
      <c r="S974" s="127">
        <f>IFERROR(S330*2*S652/1000,0)</f>
        <v>0</v>
      </c>
      <c r="T974" s="216"/>
      <c r="AA974" s="177" t="s">
        <v>729</v>
      </c>
      <c r="AD974" s="127" t="s">
        <v>683</v>
      </c>
      <c r="AE974" s="127" t="s">
        <v>683</v>
      </c>
      <c r="AF974" s="127" t="s">
        <v>683</v>
      </c>
      <c r="AG974" s="127" t="s">
        <v>683</v>
      </c>
      <c r="AH974" s="127" t="s">
        <v>683</v>
      </c>
      <c r="AI974" s="127" t="s">
        <v>683</v>
      </c>
      <c r="AJ974" s="127"/>
      <c r="AK974" s="127" t="s">
        <v>683</v>
      </c>
      <c r="AL974" s="127" t="s">
        <v>683</v>
      </c>
      <c r="AM974" s="127" t="s">
        <v>683</v>
      </c>
      <c r="AN974" s="127"/>
      <c r="AO974" s="127" t="s">
        <v>683</v>
      </c>
    </row>
    <row r="975" spans="1:41" ht="15.75" hidden="1" outlineLevel="2">
      <c r="A975" s="155">
        <v>609620</v>
      </c>
      <c r="B975" s="156">
        <f t="shared" si="6272"/>
        <v>630601470</v>
      </c>
      <c r="C975" s="173">
        <v>601470</v>
      </c>
      <c r="D975" s="140"/>
      <c r="E975" s="55" t="s">
        <v>110</v>
      </c>
      <c r="F975" s="78" t="s">
        <v>613</v>
      </c>
      <c r="G975" s="107" t="s">
        <v>587</v>
      </c>
      <c r="H975" s="50">
        <f>IFERROR(IF(G974,H974/G974*100,0),0)</f>
        <v>0</v>
      </c>
      <c r="I975" s="50">
        <f t="shared" ref="I975" si="6356">IFERROR(IF(H974,I974/H974*100,0),0)</f>
        <v>0</v>
      </c>
      <c r="J975" s="50">
        <f t="shared" ref="J975" si="6357">IFERROR(IF(I974,J974/I974*100,0),0)</f>
        <v>0</v>
      </c>
      <c r="K975" s="50">
        <f t="shared" ref="K975" si="6358">IFERROR(IF(J974,K974/J974*100,0),0)</f>
        <v>0</v>
      </c>
      <c r="L975" s="50">
        <f t="shared" ref="L975" si="6359">IFERROR(IF(K974,L974/K974*100,0),0)</f>
        <v>0</v>
      </c>
      <c r="M975" s="50">
        <f t="shared" ref="M975" si="6360">IFERROR(IF(L974,M974/L974*100,0),0)</f>
        <v>0</v>
      </c>
      <c r="N975" s="107" t="s">
        <v>587</v>
      </c>
      <c r="O975" s="50">
        <f>IFERROR(IF(N974,O974/N974*100,0),0)</f>
        <v>0</v>
      </c>
      <c r="P975" s="50">
        <f t="shared" ref="P975" si="6361">IFERROR(IF(O974,P974/O974*100,0),0)</f>
        <v>0</v>
      </c>
      <c r="Q975" s="50">
        <f t="shared" ref="Q975:S975" si="6362">IFERROR(IF(P974,Q974/P974*100,0),0)</f>
        <v>0</v>
      </c>
      <c r="R975" s="50">
        <f t="shared" si="6362"/>
        <v>0</v>
      </c>
      <c r="S975" s="50">
        <f t="shared" si="6362"/>
        <v>0</v>
      </c>
      <c r="T975" s="215"/>
      <c r="AA975" s="177" t="s">
        <v>110</v>
      </c>
      <c r="AD975" s="107" t="s">
        <v>683</v>
      </c>
      <c r="AE975" s="50" t="s">
        <v>683</v>
      </c>
      <c r="AF975" s="50" t="s">
        <v>683</v>
      </c>
      <c r="AG975" s="50" t="s">
        <v>683</v>
      </c>
      <c r="AH975" s="50" t="s">
        <v>683</v>
      </c>
      <c r="AI975" s="50" t="s">
        <v>683</v>
      </c>
      <c r="AJ975" s="50"/>
      <c r="AK975" s="107" t="s">
        <v>683</v>
      </c>
      <c r="AL975" s="50" t="s">
        <v>683</v>
      </c>
      <c r="AM975" s="50" t="s">
        <v>683</v>
      </c>
      <c r="AN975" s="50"/>
      <c r="AO975" s="50" t="s">
        <v>683</v>
      </c>
    </row>
    <row r="976" spans="1:41" ht="15.75" hidden="1" outlineLevel="2">
      <c r="A976" s="155">
        <v>609630</v>
      </c>
      <c r="B976" s="156">
        <f t="shared" si="6272"/>
        <v>630601480</v>
      </c>
      <c r="C976" s="173">
        <v>601480</v>
      </c>
      <c r="D976" s="140"/>
      <c r="E976" s="109" t="str">
        <f>E654</f>
        <v>Бюджетообразующее предприятие 74</v>
      </c>
      <c r="F976" s="24" t="s">
        <v>106</v>
      </c>
      <c r="G976" s="127">
        <f t="shared" ref="G976:M976" si="6363">IFERROR(G332*12*G654/1000,0)</f>
        <v>0</v>
      </c>
      <c r="H976" s="127">
        <f t="shared" si="6363"/>
        <v>0</v>
      </c>
      <c r="I976" s="127">
        <f t="shared" si="6363"/>
        <v>0</v>
      </c>
      <c r="J976" s="127">
        <f t="shared" si="6363"/>
        <v>0</v>
      </c>
      <c r="K976" s="127">
        <f t="shared" si="6363"/>
        <v>0</v>
      </c>
      <c r="L976" s="127">
        <f t="shared" si="6363"/>
        <v>0</v>
      </c>
      <c r="M976" s="127">
        <f t="shared" si="6363"/>
        <v>0</v>
      </c>
      <c r="N976" s="127">
        <f>IFERROR(N332*3*N654/1000,0)</f>
        <v>0</v>
      </c>
      <c r="O976" s="127">
        <f t="shared" ref="O976:Q976" si="6364">IFERROR(O332*3*O654/1000,0)</f>
        <v>0</v>
      </c>
      <c r="P976" s="127">
        <f t="shared" si="6364"/>
        <v>0</v>
      </c>
      <c r="Q976" s="127">
        <f t="shared" si="6364"/>
        <v>0</v>
      </c>
      <c r="R976" s="127">
        <f>IFERROR(R332*2*R654/1000,0)</f>
        <v>0</v>
      </c>
      <c r="S976" s="127">
        <f>IFERROR(S332*2*S654/1000,0)</f>
        <v>0</v>
      </c>
      <c r="T976" s="216"/>
      <c r="AA976" s="177" t="s">
        <v>730</v>
      </c>
      <c r="AD976" s="127" t="s">
        <v>683</v>
      </c>
      <c r="AE976" s="127" t="s">
        <v>683</v>
      </c>
      <c r="AF976" s="127" t="s">
        <v>683</v>
      </c>
      <c r="AG976" s="127" t="s">
        <v>683</v>
      </c>
      <c r="AH976" s="127" t="s">
        <v>683</v>
      </c>
      <c r="AI976" s="127" t="s">
        <v>683</v>
      </c>
      <c r="AJ976" s="127"/>
      <c r="AK976" s="127" t="s">
        <v>683</v>
      </c>
      <c r="AL976" s="127" t="s">
        <v>683</v>
      </c>
      <c r="AM976" s="127" t="s">
        <v>683</v>
      </c>
      <c r="AN976" s="127"/>
      <c r="AO976" s="127" t="s">
        <v>683</v>
      </c>
    </row>
    <row r="977" spans="1:41" ht="15.75" hidden="1" outlineLevel="2">
      <c r="A977" s="155">
        <v>609640</v>
      </c>
      <c r="B977" s="156">
        <f t="shared" si="6272"/>
        <v>630601490</v>
      </c>
      <c r="C977" s="173">
        <v>601490</v>
      </c>
      <c r="D977" s="140"/>
      <c r="E977" s="55" t="s">
        <v>110</v>
      </c>
      <c r="F977" s="78" t="s">
        <v>613</v>
      </c>
      <c r="G977" s="107" t="s">
        <v>587</v>
      </c>
      <c r="H977" s="50">
        <f>IFERROR(IF(G976,H976/G976*100,0),0)</f>
        <v>0</v>
      </c>
      <c r="I977" s="50">
        <f t="shared" ref="I977" si="6365">IFERROR(IF(H976,I976/H976*100,0),0)</f>
        <v>0</v>
      </c>
      <c r="J977" s="50">
        <f t="shared" ref="J977" si="6366">IFERROR(IF(I976,J976/I976*100,0),0)</f>
        <v>0</v>
      </c>
      <c r="K977" s="50">
        <f t="shared" ref="K977" si="6367">IFERROR(IF(J976,K976/J976*100,0),0)</f>
        <v>0</v>
      </c>
      <c r="L977" s="50">
        <f t="shared" ref="L977" si="6368">IFERROR(IF(K976,L976/K976*100,0),0)</f>
        <v>0</v>
      </c>
      <c r="M977" s="50">
        <f t="shared" ref="M977" si="6369">IFERROR(IF(L976,M976/L976*100,0),0)</f>
        <v>0</v>
      </c>
      <c r="N977" s="107" t="s">
        <v>587</v>
      </c>
      <c r="O977" s="50">
        <f>IFERROR(IF(N976,O976/N976*100,0),0)</f>
        <v>0</v>
      </c>
      <c r="P977" s="50">
        <f t="shared" ref="P977" si="6370">IFERROR(IF(O976,P976/O976*100,0),0)</f>
        <v>0</v>
      </c>
      <c r="Q977" s="50">
        <f t="shared" ref="Q977:S977" si="6371">IFERROR(IF(P976,Q976/P976*100,0),0)</f>
        <v>0</v>
      </c>
      <c r="R977" s="50">
        <f t="shared" si="6371"/>
        <v>0</v>
      </c>
      <c r="S977" s="50">
        <f t="shared" si="6371"/>
        <v>0</v>
      </c>
      <c r="T977" s="215"/>
      <c r="AA977" s="177" t="s">
        <v>110</v>
      </c>
      <c r="AD977" s="107" t="s">
        <v>683</v>
      </c>
      <c r="AE977" s="50" t="s">
        <v>683</v>
      </c>
      <c r="AF977" s="50" t="s">
        <v>683</v>
      </c>
      <c r="AG977" s="50" t="s">
        <v>683</v>
      </c>
      <c r="AH977" s="50" t="s">
        <v>683</v>
      </c>
      <c r="AI977" s="50" t="s">
        <v>683</v>
      </c>
      <c r="AJ977" s="50"/>
      <c r="AK977" s="107" t="s">
        <v>683</v>
      </c>
      <c r="AL977" s="50" t="s">
        <v>683</v>
      </c>
      <c r="AM977" s="50" t="s">
        <v>683</v>
      </c>
      <c r="AN977" s="50"/>
      <c r="AO977" s="50" t="s">
        <v>683</v>
      </c>
    </row>
    <row r="978" spans="1:41" ht="15.75" hidden="1" outlineLevel="2">
      <c r="A978" s="155">
        <v>609650</v>
      </c>
      <c r="B978" s="156">
        <f t="shared" si="6272"/>
        <v>630601500</v>
      </c>
      <c r="C978" s="173">
        <v>601500</v>
      </c>
      <c r="D978" s="140"/>
      <c r="E978" s="109" t="str">
        <f>E656</f>
        <v>Бюджетообразующее предприятие 75</v>
      </c>
      <c r="F978" s="24" t="s">
        <v>106</v>
      </c>
      <c r="G978" s="127">
        <f t="shared" ref="G978:M978" si="6372">IFERROR(G334*12*G656/1000,0)</f>
        <v>0</v>
      </c>
      <c r="H978" s="127">
        <f t="shared" si="6372"/>
        <v>0</v>
      </c>
      <c r="I978" s="127">
        <f t="shared" si="6372"/>
        <v>0</v>
      </c>
      <c r="J978" s="127">
        <f t="shared" si="6372"/>
        <v>0</v>
      </c>
      <c r="K978" s="127">
        <f t="shared" si="6372"/>
        <v>0</v>
      </c>
      <c r="L978" s="127">
        <f t="shared" si="6372"/>
        <v>0</v>
      </c>
      <c r="M978" s="127">
        <f t="shared" si="6372"/>
        <v>0</v>
      </c>
      <c r="N978" s="127">
        <f>IFERROR(N334*3*N656/1000,0)</f>
        <v>0</v>
      </c>
      <c r="O978" s="127">
        <f t="shared" ref="O978:Q978" si="6373">IFERROR(O334*3*O656/1000,0)</f>
        <v>0</v>
      </c>
      <c r="P978" s="127">
        <f t="shared" si="6373"/>
        <v>0</v>
      </c>
      <c r="Q978" s="127">
        <f t="shared" si="6373"/>
        <v>0</v>
      </c>
      <c r="R978" s="127">
        <f>IFERROR(R334*2*R656/1000,0)</f>
        <v>0</v>
      </c>
      <c r="S978" s="127">
        <f>IFERROR(S334*2*S656/1000,0)</f>
        <v>0</v>
      </c>
      <c r="T978" s="216"/>
      <c r="AA978" s="177" t="s">
        <v>731</v>
      </c>
      <c r="AD978" s="127" t="s">
        <v>683</v>
      </c>
      <c r="AE978" s="127" t="s">
        <v>683</v>
      </c>
      <c r="AF978" s="127" t="s">
        <v>683</v>
      </c>
      <c r="AG978" s="127" t="s">
        <v>683</v>
      </c>
      <c r="AH978" s="127" t="s">
        <v>683</v>
      </c>
      <c r="AI978" s="127" t="s">
        <v>683</v>
      </c>
      <c r="AJ978" s="127"/>
      <c r="AK978" s="127" t="s">
        <v>683</v>
      </c>
      <c r="AL978" s="127" t="s">
        <v>683</v>
      </c>
      <c r="AM978" s="127" t="s">
        <v>683</v>
      </c>
      <c r="AN978" s="127"/>
      <c r="AO978" s="127" t="s">
        <v>683</v>
      </c>
    </row>
    <row r="979" spans="1:41" ht="15.75" hidden="1" outlineLevel="2">
      <c r="A979" s="155">
        <v>609660</v>
      </c>
      <c r="B979" s="156">
        <f t="shared" si="6272"/>
        <v>630601510</v>
      </c>
      <c r="C979" s="173">
        <v>601510</v>
      </c>
      <c r="D979" s="140"/>
      <c r="E979" s="55" t="s">
        <v>110</v>
      </c>
      <c r="F979" s="78" t="s">
        <v>613</v>
      </c>
      <c r="G979" s="107" t="s">
        <v>587</v>
      </c>
      <c r="H979" s="50">
        <f>IFERROR(IF(G978,H978/G978*100,0),0)</f>
        <v>0</v>
      </c>
      <c r="I979" s="50">
        <f t="shared" ref="I979" si="6374">IFERROR(IF(H978,I978/H978*100,0),0)</f>
        <v>0</v>
      </c>
      <c r="J979" s="50">
        <f t="shared" ref="J979" si="6375">IFERROR(IF(I978,J978/I978*100,0),0)</f>
        <v>0</v>
      </c>
      <c r="K979" s="50">
        <f t="shared" ref="K979" si="6376">IFERROR(IF(J978,K978/J978*100,0),0)</f>
        <v>0</v>
      </c>
      <c r="L979" s="50">
        <f t="shared" ref="L979" si="6377">IFERROR(IF(K978,L978/K978*100,0),0)</f>
        <v>0</v>
      </c>
      <c r="M979" s="50">
        <f t="shared" ref="M979" si="6378">IFERROR(IF(L978,M978/L978*100,0),0)</f>
        <v>0</v>
      </c>
      <c r="N979" s="107" t="s">
        <v>587</v>
      </c>
      <c r="O979" s="50">
        <f>IFERROR(IF(N978,O978/N978*100,0),0)</f>
        <v>0</v>
      </c>
      <c r="P979" s="50">
        <f t="shared" ref="P979" si="6379">IFERROR(IF(O978,P978/O978*100,0),0)</f>
        <v>0</v>
      </c>
      <c r="Q979" s="50">
        <f t="shared" ref="Q979:S979" si="6380">IFERROR(IF(P978,Q978/P978*100,0),0)</f>
        <v>0</v>
      </c>
      <c r="R979" s="50">
        <f t="shared" si="6380"/>
        <v>0</v>
      </c>
      <c r="S979" s="50">
        <f t="shared" si="6380"/>
        <v>0</v>
      </c>
      <c r="T979" s="215"/>
      <c r="AA979" s="177" t="s">
        <v>110</v>
      </c>
      <c r="AD979" s="107" t="s">
        <v>683</v>
      </c>
      <c r="AE979" s="50" t="s">
        <v>683</v>
      </c>
      <c r="AF979" s="50" t="s">
        <v>683</v>
      </c>
      <c r="AG979" s="50" t="s">
        <v>683</v>
      </c>
      <c r="AH979" s="50" t="s">
        <v>683</v>
      </c>
      <c r="AI979" s="50" t="s">
        <v>683</v>
      </c>
      <c r="AJ979" s="50"/>
      <c r="AK979" s="107" t="s">
        <v>683</v>
      </c>
      <c r="AL979" s="50" t="s">
        <v>683</v>
      </c>
      <c r="AM979" s="50" t="s">
        <v>683</v>
      </c>
      <c r="AN979" s="50"/>
      <c r="AO979" s="50" t="s">
        <v>683</v>
      </c>
    </row>
    <row r="980" spans="1:41" ht="15.75" hidden="1" outlineLevel="2">
      <c r="A980" s="155">
        <v>609670</v>
      </c>
      <c r="B980" s="156">
        <f t="shared" si="6272"/>
        <v>630601520</v>
      </c>
      <c r="C980" s="173">
        <v>601520</v>
      </c>
      <c r="D980" s="140"/>
      <c r="E980" s="109" t="str">
        <f>E658</f>
        <v>Бюджетообразующее предприятие 76</v>
      </c>
      <c r="F980" s="24" t="s">
        <v>106</v>
      </c>
      <c r="G980" s="127">
        <f t="shared" ref="G980:M980" si="6381">IFERROR(G336*12*G658/1000,0)</f>
        <v>0</v>
      </c>
      <c r="H980" s="127">
        <f t="shared" si="6381"/>
        <v>0</v>
      </c>
      <c r="I980" s="127">
        <f t="shared" si="6381"/>
        <v>0</v>
      </c>
      <c r="J980" s="127">
        <f t="shared" si="6381"/>
        <v>0</v>
      </c>
      <c r="K980" s="127">
        <f t="shared" si="6381"/>
        <v>0</v>
      </c>
      <c r="L980" s="127">
        <f t="shared" si="6381"/>
        <v>0</v>
      </c>
      <c r="M980" s="127">
        <f t="shared" si="6381"/>
        <v>0</v>
      </c>
      <c r="N980" s="127">
        <f>IFERROR(N336*3*N658/1000,0)</f>
        <v>0</v>
      </c>
      <c r="O980" s="127">
        <f t="shared" ref="O980:Q980" si="6382">IFERROR(O336*3*O658/1000,0)</f>
        <v>0</v>
      </c>
      <c r="P980" s="127">
        <f t="shared" si="6382"/>
        <v>0</v>
      </c>
      <c r="Q980" s="127">
        <f t="shared" si="6382"/>
        <v>0</v>
      </c>
      <c r="R980" s="127">
        <f>IFERROR(R336*2*R658/1000,0)</f>
        <v>0</v>
      </c>
      <c r="S980" s="127">
        <f>IFERROR(S336*2*S658/1000,0)</f>
        <v>0</v>
      </c>
      <c r="T980" s="216"/>
      <c r="AA980" s="177" t="s">
        <v>732</v>
      </c>
      <c r="AD980" s="127" t="s">
        <v>683</v>
      </c>
      <c r="AE980" s="127" t="s">
        <v>683</v>
      </c>
      <c r="AF980" s="127" t="s">
        <v>683</v>
      </c>
      <c r="AG980" s="127" t="s">
        <v>683</v>
      </c>
      <c r="AH980" s="127" t="s">
        <v>683</v>
      </c>
      <c r="AI980" s="127" t="s">
        <v>683</v>
      </c>
      <c r="AJ980" s="127"/>
      <c r="AK980" s="127" t="s">
        <v>683</v>
      </c>
      <c r="AL980" s="127" t="s">
        <v>683</v>
      </c>
      <c r="AM980" s="127" t="s">
        <v>683</v>
      </c>
      <c r="AN980" s="127"/>
      <c r="AO980" s="127" t="s">
        <v>683</v>
      </c>
    </row>
    <row r="981" spans="1:41" ht="15.75" hidden="1" outlineLevel="2">
      <c r="A981" s="155">
        <v>609680</v>
      </c>
      <c r="B981" s="156">
        <f t="shared" si="6272"/>
        <v>630601530</v>
      </c>
      <c r="C981" s="173">
        <v>601530</v>
      </c>
      <c r="D981" s="140"/>
      <c r="E981" s="55" t="s">
        <v>110</v>
      </c>
      <c r="F981" s="78" t="s">
        <v>613</v>
      </c>
      <c r="G981" s="107" t="s">
        <v>587</v>
      </c>
      <c r="H981" s="50">
        <f>IFERROR(IF(G980,H980/G980*100,0),0)</f>
        <v>0</v>
      </c>
      <c r="I981" s="50">
        <f t="shared" ref="I981" si="6383">IFERROR(IF(H980,I980/H980*100,0),0)</f>
        <v>0</v>
      </c>
      <c r="J981" s="50">
        <f t="shared" ref="J981" si="6384">IFERROR(IF(I980,J980/I980*100,0),0)</f>
        <v>0</v>
      </c>
      <c r="K981" s="50">
        <f t="shared" ref="K981" si="6385">IFERROR(IF(J980,K980/J980*100,0),0)</f>
        <v>0</v>
      </c>
      <c r="L981" s="50">
        <f t="shared" ref="L981" si="6386">IFERROR(IF(K980,L980/K980*100,0),0)</f>
        <v>0</v>
      </c>
      <c r="M981" s="50">
        <f t="shared" ref="M981" si="6387">IFERROR(IF(L980,M980/L980*100,0),0)</f>
        <v>0</v>
      </c>
      <c r="N981" s="107" t="s">
        <v>587</v>
      </c>
      <c r="O981" s="50">
        <f>IFERROR(IF(N980,O980/N980*100,0),0)</f>
        <v>0</v>
      </c>
      <c r="P981" s="50">
        <f t="shared" ref="P981" si="6388">IFERROR(IF(O980,P980/O980*100,0),0)</f>
        <v>0</v>
      </c>
      <c r="Q981" s="50">
        <f t="shared" ref="Q981:S981" si="6389">IFERROR(IF(P980,Q980/P980*100,0),0)</f>
        <v>0</v>
      </c>
      <c r="R981" s="50">
        <f t="shared" si="6389"/>
        <v>0</v>
      </c>
      <c r="S981" s="50">
        <f t="shared" si="6389"/>
        <v>0</v>
      </c>
      <c r="T981" s="215"/>
      <c r="AA981" s="177" t="s">
        <v>110</v>
      </c>
      <c r="AD981" s="107" t="s">
        <v>683</v>
      </c>
      <c r="AE981" s="50" t="s">
        <v>683</v>
      </c>
      <c r="AF981" s="50" t="s">
        <v>683</v>
      </c>
      <c r="AG981" s="50" t="s">
        <v>683</v>
      </c>
      <c r="AH981" s="50" t="s">
        <v>683</v>
      </c>
      <c r="AI981" s="50" t="s">
        <v>683</v>
      </c>
      <c r="AJ981" s="50"/>
      <c r="AK981" s="107" t="s">
        <v>683</v>
      </c>
      <c r="AL981" s="50" t="s">
        <v>683</v>
      </c>
      <c r="AM981" s="50" t="s">
        <v>683</v>
      </c>
      <c r="AN981" s="50"/>
      <c r="AO981" s="50" t="s">
        <v>683</v>
      </c>
    </row>
    <row r="982" spans="1:41" ht="15.75" hidden="1" outlineLevel="2">
      <c r="A982" s="155">
        <v>609690</v>
      </c>
      <c r="B982" s="156">
        <f t="shared" si="6272"/>
        <v>630601540</v>
      </c>
      <c r="C982" s="173">
        <v>601540</v>
      </c>
      <c r="D982" s="140"/>
      <c r="E982" s="109" t="str">
        <f>E660</f>
        <v>Бюджетообразующее предприятие 77</v>
      </c>
      <c r="F982" s="24" t="s">
        <v>106</v>
      </c>
      <c r="G982" s="127">
        <f t="shared" ref="G982:M982" si="6390">IFERROR(G338*12*G660/1000,0)</f>
        <v>0</v>
      </c>
      <c r="H982" s="127">
        <f t="shared" si="6390"/>
        <v>0</v>
      </c>
      <c r="I982" s="127">
        <f t="shared" si="6390"/>
        <v>0</v>
      </c>
      <c r="J982" s="127">
        <f t="shared" si="6390"/>
        <v>0</v>
      </c>
      <c r="K982" s="127">
        <f t="shared" si="6390"/>
        <v>0</v>
      </c>
      <c r="L982" s="127">
        <f t="shared" si="6390"/>
        <v>0</v>
      </c>
      <c r="M982" s="127">
        <f t="shared" si="6390"/>
        <v>0</v>
      </c>
      <c r="N982" s="127">
        <f>IFERROR(N338*3*N660/1000,0)</f>
        <v>0</v>
      </c>
      <c r="O982" s="127">
        <f t="shared" ref="O982:Q982" si="6391">IFERROR(O338*3*O660/1000,0)</f>
        <v>0</v>
      </c>
      <c r="P982" s="127">
        <f t="shared" si="6391"/>
        <v>0</v>
      </c>
      <c r="Q982" s="127">
        <f t="shared" si="6391"/>
        <v>0</v>
      </c>
      <c r="R982" s="127">
        <f>IFERROR(R338*2*R660/1000,0)</f>
        <v>0</v>
      </c>
      <c r="S982" s="127">
        <f>IFERROR(S338*2*S660/1000,0)</f>
        <v>0</v>
      </c>
      <c r="T982" s="216"/>
      <c r="AA982" s="177" t="s">
        <v>733</v>
      </c>
      <c r="AD982" s="127" t="s">
        <v>683</v>
      </c>
      <c r="AE982" s="127" t="s">
        <v>683</v>
      </c>
      <c r="AF982" s="127" t="s">
        <v>683</v>
      </c>
      <c r="AG982" s="127" t="s">
        <v>683</v>
      </c>
      <c r="AH982" s="127" t="s">
        <v>683</v>
      </c>
      <c r="AI982" s="127" t="s">
        <v>683</v>
      </c>
      <c r="AJ982" s="127"/>
      <c r="AK982" s="127" t="s">
        <v>683</v>
      </c>
      <c r="AL982" s="127" t="s">
        <v>683</v>
      </c>
      <c r="AM982" s="127" t="s">
        <v>683</v>
      </c>
      <c r="AN982" s="127"/>
      <c r="AO982" s="127" t="s">
        <v>683</v>
      </c>
    </row>
    <row r="983" spans="1:41" ht="15.75" hidden="1" outlineLevel="2">
      <c r="A983" s="155">
        <v>609700</v>
      </c>
      <c r="B983" s="156">
        <f t="shared" si="6272"/>
        <v>630601550</v>
      </c>
      <c r="C983" s="173">
        <v>601550</v>
      </c>
      <c r="D983" s="140"/>
      <c r="E983" s="55" t="s">
        <v>110</v>
      </c>
      <c r="F983" s="78" t="s">
        <v>613</v>
      </c>
      <c r="G983" s="107" t="s">
        <v>587</v>
      </c>
      <c r="H983" s="50">
        <f>IFERROR(IF(G982,H982/G982*100,0),0)</f>
        <v>0</v>
      </c>
      <c r="I983" s="50">
        <f t="shared" ref="I983" si="6392">IFERROR(IF(H982,I982/H982*100,0),0)</f>
        <v>0</v>
      </c>
      <c r="J983" s="50">
        <f t="shared" ref="J983" si="6393">IFERROR(IF(I982,J982/I982*100,0),0)</f>
        <v>0</v>
      </c>
      <c r="K983" s="50">
        <f t="shared" ref="K983" si="6394">IFERROR(IF(J982,K982/J982*100,0),0)</f>
        <v>0</v>
      </c>
      <c r="L983" s="50">
        <f t="shared" ref="L983" si="6395">IFERROR(IF(K982,L982/K982*100,0),0)</f>
        <v>0</v>
      </c>
      <c r="M983" s="50">
        <f t="shared" ref="M983" si="6396">IFERROR(IF(L982,M982/L982*100,0),0)</f>
        <v>0</v>
      </c>
      <c r="N983" s="107" t="s">
        <v>587</v>
      </c>
      <c r="O983" s="50">
        <f>IFERROR(IF(N982,O982/N982*100,0),0)</f>
        <v>0</v>
      </c>
      <c r="P983" s="50">
        <f t="shared" ref="P983" si="6397">IFERROR(IF(O982,P982/O982*100,0),0)</f>
        <v>0</v>
      </c>
      <c r="Q983" s="50">
        <f t="shared" ref="Q983:S983" si="6398">IFERROR(IF(P982,Q982/P982*100,0),0)</f>
        <v>0</v>
      </c>
      <c r="R983" s="50">
        <f t="shared" si="6398"/>
        <v>0</v>
      </c>
      <c r="S983" s="50">
        <f t="shared" si="6398"/>
        <v>0</v>
      </c>
      <c r="T983" s="215"/>
      <c r="AA983" s="177" t="s">
        <v>110</v>
      </c>
      <c r="AD983" s="107" t="s">
        <v>683</v>
      </c>
      <c r="AE983" s="50" t="s">
        <v>683</v>
      </c>
      <c r="AF983" s="50" t="s">
        <v>683</v>
      </c>
      <c r="AG983" s="50" t="s">
        <v>683</v>
      </c>
      <c r="AH983" s="50" t="s">
        <v>683</v>
      </c>
      <c r="AI983" s="50" t="s">
        <v>683</v>
      </c>
      <c r="AJ983" s="50"/>
      <c r="AK983" s="107" t="s">
        <v>683</v>
      </c>
      <c r="AL983" s="50" t="s">
        <v>683</v>
      </c>
      <c r="AM983" s="50" t="s">
        <v>683</v>
      </c>
      <c r="AN983" s="50"/>
      <c r="AO983" s="50" t="s">
        <v>683</v>
      </c>
    </row>
    <row r="984" spans="1:41" ht="15.75" hidden="1" outlineLevel="2">
      <c r="A984" s="155">
        <v>609710</v>
      </c>
      <c r="B984" s="156">
        <f t="shared" si="6272"/>
        <v>630601560</v>
      </c>
      <c r="C984" s="173">
        <v>601560</v>
      </c>
      <c r="D984" s="140"/>
      <c r="E984" s="109" t="str">
        <f>E662</f>
        <v>Бюджетообразующее предприятие 78</v>
      </c>
      <c r="F984" s="24" t="s">
        <v>106</v>
      </c>
      <c r="G984" s="127">
        <f t="shared" ref="G984:M984" si="6399">IFERROR(G340*12*G662/1000,0)</f>
        <v>0</v>
      </c>
      <c r="H984" s="127">
        <f t="shared" si="6399"/>
        <v>0</v>
      </c>
      <c r="I984" s="127">
        <f t="shared" si="6399"/>
        <v>0</v>
      </c>
      <c r="J984" s="127">
        <f t="shared" si="6399"/>
        <v>0</v>
      </c>
      <c r="K984" s="127">
        <f t="shared" si="6399"/>
        <v>0</v>
      </c>
      <c r="L984" s="127">
        <f t="shared" si="6399"/>
        <v>0</v>
      </c>
      <c r="M984" s="127">
        <f t="shared" si="6399"/>
        <v>0</v>
      </c>
      <c r="N984" s="127">
        <f>IFERROR(N340*3*N662/1000,0)</f>
        <v>0</v>
      </c>
      <c r="O984" s="127">
        <f t="shared" ref="O984:Q984" si="6400">IFERROR(O340*3*O662/1000,0)</f>
        <v>0</v>
      </c>
      <c r="P984" s="127">
        <f t="shared" si="6400"/>
        <v>0</v>
      </c>
      <c r="Q984" s="127">
        <f t="shared" si="6400"/>
        <v>0</v>
      </c>
      <c r="R984" s="127">
        <f>IFERROR(R340*2*R662/1000,0)</f>
        <v>0</v>
      </c>
      <c r="S984" s="127">
        <f>IFERROR(S340*2*S662/1000,0)</f>
        <v>0</v>
      </c>
      <c r="T984" s="216"/>
      <c r="AA984" s="177" t="s">
        <v>734</v>
      </c>
      <c r="AD984" s="127" t="s">
        <v>683</v>
      </c>
      <c r="AE984" s="127" t="s">
        <v>683</v>
      </c>
      <c r="AF984" s="127" t="s">
        <v>683</v>
      </c>
      <c r="AG984" s="127" t="s">
        <v>683</v>
      </c>
      <c r="AH984" s="127" t="s">
        <v>683</v>
      </c>
      <c r="AI984" s="127" t="s">
        <v>683</v>
      </c>
      <c r="AJ984" s="127"/>
      <c r="AK984" s="127" t="s">
        <v>683</v>
      </c>
      <c r="AL984" s="127" t="s">
        <v>683</v>
      </c>
      <c r="AM984" s="127" t="s">
        <v>683</v>
      </c>
      <c r="AN984" s="127"/>
      <c r="AO984" s="127" t="s">
        <v>683</v>
      </c>
    </row>
    <row r="985" spans="1:41" ht="15.75" hidden="1" outlineLevel="2">
      <c r="A985" s="155">
        <v>609720</v>
      </c>
      <c r="B985" s="156">
        <f t="shared" si="6272"/>
        <v>630601570</v>
      </c>
      <c r="C985" s="173">
        <v>601570</v>
      </c>
      <c r="D985" s="140"/>
      <c r="E985" s="55" t="s">
        <v>110</v>
      </c>
      <c r="F985" s="78" t="s">
        <v>613</v>
      </c>
      <c r="G985" s="107" t="s">
        <v>587</v>
      </c>
      <c r="H985" s="50">
        <f>IFERROR(IF(G984,H984/G984*100,0),0)</f>
        <v>0</v>
      </c>
      <c r="I985" s="50">
        <f t="shared" ref="I985" si="6401">IFERROR(IF(H984,I984/H984*100,0),0)</f>
        <v>0</v>
      </c>
      <c r="J985" s="50">
        <f t="shared" ref="J985" si="6402">IFERROR(IF(I984,J984/I984*100,0),0)</f>
        <v>0</v>
      </c>
      <c r="K985" s="50">
        <f t="shared" ref="K985" si="6403">IFERROR(IF(J984,K984/J984*100,0),0)</f>
        <v>0</v>
      </c>
      <c r="L985" s="50">
        <f t="shared" ref="L985" si="6404">IFERROR(IF(K984,L984/K984*100,0),0)</f>
        <v>0</v>
      </c>
      <c r="M985" s="50">
        <f t="shared" ref="M985" si="6405">IFERROR(IF(L984,M984/L984*100,0),0)</f>
        <v>0</v>
      </c>
      <c r="N985" s="107" t="s">
        <v>587</v>
      </c>
      <c r="O985" s="50">
        <f>IFERROR(IF(N984,O984/N984*100,0),0)</f>
        <v>0</v>
      </c>
      <c r="P985" s="50">
        <f t="shared" ref="P985" si="6406">IFERROR(IF(O984,P984/O984*100,0),0)</f>
        <v>0</v>
      </c>
      <c r="Q985" s="50">
        <f t="shared" ref="Q985:S985" si="6407">IFERROR(IF(P984,Q984/P984*100,0),0)</f>
        <v>0</v>
      </c>
      <c r="R985" s="50">
        <f t="shared" si="6407"/>
        <v>0</v>
      </c>
      <c r="S985" s="50">
        <f t="shared" si="6407"/>
        <v>0</v>
      </c>
      <c r="T985" s="215"/>
      <c r="AA985" s="177" t="s">
        <v>110</v>
      </c>
      <c r="AD985" s="107" t="s">
        <v>683</v>
      </c>
      <c r="AE985" s="50" t="s">
        <v>683</v>
      </c>
      <c r="AF985" s="50" t="s">
        <v>683</v>
      </c>
      <c r="AG985" s="50" t="s">
        <v>683</v>
      </c>
      <c r="AH985" s="50" t="s">
        <v>683</v>
      </c>
      <c r="AI985" s="50" t="s">
        <v>683</v>
      </c>
      <c r="AJ985" s="50"/>
      <c r="AK985" s="107" t="s">
        <v>683</v>
      </c>
      <c r="AL985" s="50" t="s">
        <v>683</v>
      </c>
      <c r="AM985" s="50" t="s">
        <v>683</v>
      </c>
      <c r="AN985" s="50"/>
      <c r="AO985" s="50" t="s">
        <v>683</v>
      </c>
    </row>
    <row r="986" spans="1:41" ht="15.75" hidden="1" outlineLevel="2">
      <c r="A986" s="155">
        <v>609730</v>
      </c>
      <c r="B986" s="156">
        <f t="shared" si="6272"/>
        <v>630601580</v>
      </c>
      <c r="C986" s="173">
        <v>601580</v>
      </c>
      <c r="D986" s="140"/>
      <c r="E986" s="109" t="str">
        <f>E664</f>
        <v>Бюджетообразующее предприятие 79</v>
      </c>
      <c r="F986" s="24" t="s">
        <v>106</v>
      </c>
      <c r="G986" s="127">
        <f t="shared" ref="G986:M986" si="6408">IFERROR(G342*12*G664/1000,0)</f>
        <v>0</v>
      </c>
      <c r="H986" s="127">
        <f t="shared" si="6408"/>
        <v>0</v>
      </c>
      <c r="I986" s="127">
        <f t="shared" si="6408"/>
        <v>0</v>
      </c>
      <c r="J986" s="127">
        <f t="shared" si="6408"/>
        <v>0</v>
      </c>
      <c r="K986" s="127">
        <f t="shared" si="6408"/>
        <v>0</v>
      </c>
      <c r="L986" s="127">
        <f t="shared" si="6408"/>
        <v>0</v>
      </c>
      <c r="M986" s="127">
        <f t="shared" si="6408"/>
        <v>0</v>
      </c>
      <c r="N986" s="127">
        <f>IFERROR(N342*3*N664/1000,0)</f>
        <v>0</v>
      </c>
      <c r="O986" s="127">
        <f t="shared" ref="O986:Q986" si="6409">IFERROR(O342*3*O664/1000,0)</f>
        <v>0</v>
      </c>
      <c r="P986" s="127">
        <f t="shared" si="6409"/>
        <v>0</v>
      </c>
      <c r="Q986" s="127">
        <f t="shared" si="6409"/>
        <v>0</v>
      </c>
      <c r="R986" s="127">
        <f>IFERROR(R342*2*R664/1000,0)</f>
        <v>0</v>
      </c>
      <c r="S986" s="127">
        <f>IFERROR(S342*2*S664/1000,0)</f>
        <v>0</v>
      </c>
      <c r="T986" s="216"/>
      <c r="AA986" s="177" t="s">
        <v>735</v>
      </c>
      <c r="AD986" s="127" t="s">
        <v>683</v>
      </c>
      <c r="AE986" s="127" t="s">
        <v>683</v>
      </c>
      <c r="AF986" s="127" t="s">
        <v>683</v>
      </c>
      <c r="AG986" s="127" t="s">
        <v>683</v>
      </c>
      <c r="AH986" s="127" t="s">
        <v>683</v>
      </c>
      <c r="AI986" s="127" t="s">
        <v>683</v>
      </c>
      <c r="AJ986" s="127"/>
      <c r="AK986" s="127" t="s">
        <v>683</v>
      </c>
      <c r="AL986" s="127" t="s">
        <v>683</v>
      </c>
      <c r="AM986" s="127" t="s">
        <v>683</v>
      </c>
      <c r="AN986" s="127"/>
      <c r="AO986" s="127" t="s">
        <v>683</v>
      </c>
    </row>
    <row r="987" spans="1:41" ht="15.75" hidden="1" outlineLevel="2">
      <c r="A987" s="155">
        <v>609740</v>
      </c>
      <c r="B987" s="156">
        <f t="shared" si="6272"/>
        <v>630601590</v>
      </c>
      <c r="C987" s="173">
        <v>601590</v>
      </c>
      <c r="D987" s="140"/>
      <c r="E987" s="55" t="s">
        <v>110</v>
      </c>
      <c r="F987" s="78" t="s">
        <v>613</v>
      </c>
      <c r="G987" s="107" t="s">
        <v>587</v>
      </c>
      <c r="H987" s="50">
        <f>IFERROR(IF(G986,H986/G986*100,0),0)</f>
        <v>0</v>
      </c>
      <c r="I987" s="50">
        <f t="shared" ref="I987" si="6410">IFERROR(IF(H986,I986/H986*100,0),0)</f>
        <v>0</v>
      </c>
      <c r="J987" s="50">
        <f t="shared" ref="J987" si="6411">IFERROR(IF(I986,J986/I986*100,0),0)</f>
        <v>0</v>
      </c>
      <c r="K987" s="50">
        <f t="shared" ref="K987" si="6412">IFERROR(IF(J986,K986/J986*100,0),0)</f>
        <v>0</v>
      </c>
      <c r="L987" s="50">
        <f t="shared" ref="L987" si="6413">IFERROR(IF(K986,L986/K986*100,0),0)</f>
        <v>0</v>
      </c>
      <c r="M987" s="50">
        <f t="shared" ref="M987" si="6414">IFERROR(IF(L986,M986/L986*100,0),0)</f>
        <v>0</v>
      </c>
      <c r="N987" s="107" t="s">
        <v>587</v>
      </c>
      <c r="O987" s="50">
        <f>IFERROR(IF(N986,O986/N986*100,0),0)</f>
        <v>0</v>
      </c>
      <c r="P987" s="50">
        <f t="shared" ref="P987" si="6415">IFERROR(IF(O986,P986/O986*100,0),0)</f>
        <v>0</v>
      </c>
      <c r="Q987" s="50">
        <f t="shared" ref="Q987:S987" si="6416">IFERROR(IF(P986,Q986/P986*100,0),0)</f>
        <v>0</v>
      </c>
      <c r="R987" s="50">
        <f t="shared" si="6416"/>
        <v>0</v>
      </c>
      <c r="S987" s="50">
        <f t="shared" si="6416"/>
        <v>0</v>
      </c>
      <c r="T987" s="215"/>
      <c r="AA987" s="177" t="s">
        <v>110</v>
      </c>
      <c r="AD987" s="107" t="s">
        <v>683</v>
      </c>
      <c r="AE987" s="50" t="s">
        <v>683</v>
      </c>
      <c r="AF987" s="50" t="s">
        <v>683</v>
      </c>
      <c r="AG987" s="50" t="s">
        <v>683</v>
      </c>
      <c r="AH987" s="50" t="s">
        <v>683</v>
      </c>
      <c r="AI987" s="50" t="s">
        <v>683</v>
      </c>
      <c r="AJ987" s="50"/>
      <c r="AK987" s="107" t="s">
        <v>683</v>
      </c>
      <c r="AL987" s="50" t="s">
        <v>683</v>
      </c>
      <c r="AM987" s="50" t="s">
        <v>683</v>
      </c>
      <c r="AN987" s="50"/>
      <c r="AO987" s="50" t="s">
        <v>683</v>
      </c>
    </row>
    <row r="988" spans="1:41" ht="15.75" hidden="1" outlineLevel="2">
      <c r="A988" s="155">
        <v>609750</v>
      </c>
      <c r="B988" s="156">
        <f t="shared" si="6272"/>
        <v>630601600</v>
      </c>
      <c r="C988" s="173">
        <v>601600</v>
      </c>
      <c r="D988" s="140"/>
      <c r="E988" s="109" t="str">
        <f>E666</f>
        <v>Бюджетообразующее предприятие 80</v>
      </c>
      <c r="F988" s="24" t="s">
        <v>106</v>
      </c>
      <c r="G988" s="127">
        <f t="shared" ref="G988:M988" si="6417">IFERROR(G344*12*G666/1000,0)</f>
        <v>0</v>
      </c>
      <c r="H988" s="127">
        <f t="shared" si="6417"/>
        <v>0</v>
      </c>
      <c r="I988" s="127">
        <f t="shared" si="6417"/>
        <v>0</v>
      </c>
      <c r="J988" s="127">
        <f t="shared" si="6417"/>
        <v>0</v>
      </c>
      <c r="K988" s="127">
        <f t="shared" si="6417"/>
        <v>0</v>
      </c>
      <c r="L988" s="127">
        <f t="shared" si="6417"/>
        <v>0</v>
      </c>
      <c r="M988" s="127">
        <f t="shared" si="6417"/>
        <v>0</v>
      </c>
      <c r="N988" s="127">
        <f>IFERROR(N344*3*N666/1000,0)</f>
        <v>0</v>
      </c>
      <c r="O988" s="127">
        <f t="shared" ref="O988:Q988" si="6418">IFERROR(O344*3*O666/1000,0)</f>
        <v>0</v>
      </c>
      <c r="P988" s="127">
        <f t="shared" si="6418"/>
        <v>0</v>
      </c>
      <c r="Q988" s="127">
        <f t="shared" si="6418"/>
        <v>0</v>
      </c>
      <c r="R988" s="127">
        <f>IFERROR(R344*2*R666/1000,0)</f>
        <v>0</v>
      </c>
      <c r="S988" s="127">
        <f>IFERROR(S344*2*S666/1000,0)</f>
        <v>0</v>
      </c>
      <c r="T988" s="216"/>
      <c r="AA988" s="177" t="s">
        <v>736</v>
      </c>
      <c r="AD988" s="127" t="s">
        <v>683</v>
      </c>
      <c r="AE988" s="127" t="s">
        <v>683</v>
      </c>
      <c r="AF988" s="127" t="s">
        <v>683</v>
      </c>
      <c r="AG988" s="127" t="s">
        <v>683</v>
      </c>
      <c r="AH988" s="127" t="s">
        <v>683</v>
      </c>
      <c r="AI988" s="127" t="s">
        <v>683</v>
      </c>
      <c r="AJ988" s="127"/>
      <c r="AK988" s="127" t="s">
        <v>683</v>
      </c>
      <c r="AL988" s="127" t="s">
        <v>683</v>
      </c>
      <c r="AM988" s="127" t="s">
        <v>683</v>
      </c>
      <c r="AN988" s="127"/>
      <c r="AO988" s="127" t="s">
        <v>683</v>
      </c>
    </row>
    <row r="989" spans="1:41" ht="15.75" hidden="1" outlineLevel="2">
      <c r="A989" s="155">
        <v>609760</v>
      </c>
      <c r="B989" s="156">
        <f t="shared" si="6272"/>
        <v>630601610</v>
      </c>
      <c r="C989" s="173">
        <v>601610</v>
      </c>
      <c r="D989" s="140"/>
      <c r="E989" s="55" t="s">
        <v>110</v>
      </c>
      <c r="F989" s="78" t="s">
        <v>613</v>
      </c>
      <c r="G989" s="107" t="s">
        <v>587</v>
      </c>
      <c r="H989" s="50">
        <f>IFERROR(IF(G988,H988/G988*100,0),0)</f>
        <v>0</v>
      </c>
      <c r="I989" s="50">
        <f t="shared" ref="I989" si="6419">IFERROR(IF(H988,I988/H988*100,0),0)</f>
        <v>0</v>
      </c>
      <c r="J989" s="50">
        <f t="shared" ref="J989" si="6420">IFERROR(IF(I988,J988/I988*100,0),0)</f>
        <v>0</v>
      </c>
      <c r="K989" s="50">
        <f t="shared" ref="K989" si="6421">IFERROR(IF(J988,K988/J988*100,0),0)</f>
        <v>0</v>
      </c>
      <c r="L989" s="50">
        <f t="shared" ref="L989" si="6422">IFERROR(IF(K988,L988/K988*100,0),0)</f>
        <v>0</v>
      </c>
      <c r="M989" s="50">
        <f t="shared" ref="M989" si="6423">IFERROR(IF(L988,M988/L988*100,0),0)</f>
        <v>0</v>
      </c>
      <c r="N989" s="107" t="s">
        <v>587</v>
      </c>
      <c r="O989" s="50">
        <f>IFERROR(IF(N988,O988/N988*100,0),0)</f>
        <v>0</v>
      </c>
      <c r="P989" s="50">
        <f t="shared" ref="P989" si="6424">IFERROR(IF(O988,P988/O988*100,0),0)</f>
        <v>0</v>
      </c>
      <c r="Q989" s="50">
        <f t="shared" ref="Q989:S989" si="6425">IFERROR(IF(P988,Q988/P988*100,0),0)</f>
        <v>0</v>
      </c>
      <c r="R989" s="50">
        <f t="shared" si="6425"/>
        <v>0</v>
      </c>
      <c r="S989" s="50">
        <f t="shared" si="6425"/>
        <v>0</v>
      </c>
      <c r="T989" s="215"/>
      <c r="AA989" s="177" t="s">
        <v>110</v>
      </c>
      <c r="AD989" s="107" t="s">
        <v>683</v>
      </c>
      <c r="AE989" s="50" t="s">
        <v>683</v>
      </c>
      <c r="AF989" s="50" t="s">
        <v>683</v>
      </c>
      <c r="AG989" s="50" t="s">
        <v>683</v>
      </c>
      <c r="AH989" s="50" t="s">
        <v>683</v>
      </c>
      <c r="AI989" s="50" t="s">
        <v>683</v>
      </c>
      <c r="AJ989" s="50"/>
      <c r="AK989" s="107" t="s">
        <v>683</v>
      </c>
      <c r="AL989" s="50" t="s">
        <v>683</v>
      </c>
      <c r="AM989" s="50" t="s">
        <v>683</v>
      </c>
      <c r="AN989" s="50"/>
      <c r="AO989" s="50" t="s">
        <v>683</v>
      </c>
    </row>
    <row r="990" spans="1:41" ht="15.75" hidden="1" outlineLevel="2">
      <c r="A990" s="155">
        <v>609770</v>
      </c>
      <c r="B990" s="156">
        <f t="shared" si="6272"/>
        <v>630601620</v>
      </c>
      <c r="C990" s="173">
        <v>601620</v>
      </c>
      <c r="D990" s="140"/>
      <c r="E990" s="109" t="str">
        <f>E668</f>
        <v>Бюджетообразующее предприятие 81</v>
      </c>
      <c r="F990" s="24" t="s">
        <v>106</v>
      </c>
      <c r="G990" s="127">
        <f t="shared" ref="G990:M990" si="6426">IFERROR(G346*12*G668/1000,0)</f>
        <v>0</v>
      </c>
      <c r="H990" s="127">
        <f t="shared" si="6426"/>
        <v>0</v>
      </c>
      <c r="I990" s="127">
        <f t="shared" si="6426"/>
        <v>0</v>
      </c>
      <c r="J990" s="127">
        <f t="shared" si="6426"/>
        <v>0</v>
      </c>
      <c r="K990" s="127">
        <f t="shared" si="6426"/>
        <v>0</v>
      </c>
      <c r="L990" s="127">
        <f t="shared" si="6426"/>
        <v>0</v>
      </c>
      <c r="M990" s="127">
        <f t="shared" si="6426"/>
        <v>0</v>
      </c>
      <c r="N990" s="127">
        <f>IFERROR(N346*3*N668/1000,0)</f>
        <v>0</v>
      </c>
      <c r="O990" s="127">
        <f t="shared" ref="O990:Q990" si="6427">IFERROR(O346*3*O668/1000,0)</f>
        <v>0</v>
      </c>
      <c r="P990" s="127">
        <f t="shared" si="6427"/>
        <v>0</v>
      </c>
      <c r="Q990" s="127">
        <f t="shared" si="6427"/>
        <v>0</v>
      </c>
      <c r="R990" s="127">
        <f>IFERROR(R346*2*R668/1000,0)</f>
        <v>0</v>
      </c>
      <c r="S990" s="127">
        <f>IFERROR(S346*2*S668/1000,0)</f>
        <v>0</v>
      </c>
      <c r="T990" s="216"/>
      <c r="AA990" s="177" t="s">
        <v>737</v>
      </c>
      <c r="AD990" s="127" t="s">
        <v>683</v>
      </c>
      <c r="AE990" s="127" t="s">
        <v>683</v>
      </c>
      <c r="AF990" s="127" t="s">
        <v>683</v>
      </c>
      <c r="AG990" s="127" t="s">
        <v>683</v>
      </c>
      <c r="AH990" s="127" t="s">
        <v>683</v>
      </c>
      <c r="AI990" s="127" t="s">
        <v>683</v>
      </c>
      <c r="AJ990" s="127"/>
      <c r="AK990" s="127" t="s">
        <v>683</v>
      </c>
      <c r="AL990" s="127" t="s">
        <v>683</v>
      </c>
      <c r="AM990" s="127" t="s">
        <v>683</v>
      </c>
      <c r="AN990" s="127"/>
      <c r="AO990" s="127" t="s">
        <v>683</v>
      </c>
    </row>
    <row r="991" spans="1:41" ht="15.75" hidden="1" outlineLevel="2">
      <c r="A991" s="155">
        <v>609780</v>
      </c>
      <c r="B991" s="156">
        <f t="shared" si="6272"/>
        <v>630601630</v>
      </c>
      <c r="C991" s="173">
        <v>601630</v>
      </c>
      <c r="D991" s="140"/>
      <c r="E991" s="55" t="s">
        <v>110</v>
      </c>
      <c r="F991" s="78" t="s">
        <v>613</v>
      </c>
      <c r="G991" s="107" t="s">
        <v>587</v>
      </c>
      <c r="H991" s="50">
        <f>IFERROR(IF(G990,H990/G990*100,0),0)</f>
        <v>0</v>
      </c>
      <c r="I991" s="50">
        <f t="shared" ref="I991" si="6428">IFERROR(IF(H990,I990/H990*100,0),0)</f>
        <v>0</v>
      </c>
      <c r="J991" s="50">
        <f t="shared" ref="J991" si="6429">IFERROR(IF(I990,J990/I990*100,0),0)</f>
        <v>0</v>
      </c>
      <c r="K991" s="50">
        <f t="shared" ref="K991" si="6430">IFERROR(IF(J990,K990/J990*100,0),0)</f>
        <v>0</v>
      </c>
      <c r="L991" s="50">
        <f t="shared" ref="L991" si="6431">IFERROR(IF(K990,L990/K990*100,0),0)</f>
        <v>0</v>
      </c>
      <c r="M991" s="50">
        <f t="shared" ref="M991" si="6432">IFERROR(IF(L990,M990/L990*100,0),0)</f>
        <v>0</v>
      </c>
      <c r="N991" s="107" t="s">
        <v>587</v>
      </c>
      <c r="O991" s="50">
        <f>IFERROR(IF(N990,O990/N990*100,0),0)</f>
        <v>0</v>
      </c>
      <c r="P991" s="50">
        <f t="shared" ref="P991" si="6433">IFERROR(IF(O990,P990/O990*100,0),0)</f>
        <v>0</v>
      </c>
      <c r="Q991" s="50">
        <f t="shared" ref="Q991:S991" si="6434">IFERROR(IF(P990,Q990/P990*100,0),0)</f>
        <v>0</v>
      </c>
      <c r="R991" s="50">
        <f t="shared" si="6434"/>
        <v>0</v>
      </c>
      <c r="S991" s="50">
        <f t="shared" si="6434"/>
        <v>0</v>
      </c>
      <c r="T991" s="215"/>
      <c r="AA991" s="177" t="s">
        <v>110</v>
      </c>
      <c r="AD991" s="107" t="s">
        <v>683</v>
      </c>
      <c r="AE991" s="50" t="s">
        <v>683</v>
      </c>
      <c r="AF991" s="50" t="s">
        <v>683</v>
      </c>
      <c r="AG991" s="50" t="s">
        <v>683</v>
      </c>
      <c r="AH991" s="50" t="s">
        <v>683</v>
      </c>
      <c r="AI991" s="50" t="s">
        <v>683</v>
      </c>
      <c r="AJ991" s="50"/>
      <c r="AK991" s="107" t="s">
        <v>683</v>
      </c>
      <c r="AL991" s="50" t="s">
        <v>683</v>
      </c>
      <c r="AM991" s="50" t="s">
        <v>683</v>
      </c>
      <c r="AN991" s="50"/>
      <c r="AO991" s="50" t="s">
        <v>683</v>
      </c>
    </row>
    <row r="992" spans="1:41" ht="15.75" hidden="1" outlineLevel="2">
      <c r="A992" s="155">
        <v>609790</v>
      </c>
      <c r="B992" s="156">
        <f t="shared" si="6272"/>
        <v>630601640</v>
      </c>
      <c r="C992" s="173">
        <v>601640</v>
      </c>
      <c r="D992" s="140"/>
      <c r="E992" s="109" t="str">
        <f>E670</f>
        <v>Бюджетообразующее предприятие 82</v>
      </c>
      <c r="F992" s="24" t="s">
        <v>106</v>
      </c>
      <c r="G992" s="127">
        <f t="shared" ref="G992:M992" si="6435">IFERROR(G348*12*G670/1000,0)</f>
        <v>0</v>
      </c>
      <c r="H992" s="127">
        <f t="shared" si="6435"/>
        <v>0</v>
      </c>
      <c r="I992" s="127">
        <f t="shared" si="6435"/>
        <v>0</v>
      </c>
      <c r="J992" s="127">
        <f t="shared" si="6435"/>
        <v>0</v>
      </c>
      <c r="K992" s="127">
        <f t="shared" si="6435"/>
        <v>0</v>
      </c>
      <c r="L992" s="127">
        <f t="shared" si="6435"/>
        <v>0</v>
      </c>
      <c r="M992" s="127">
        <f t="shared" si="6435"/>
        <v>0</v>
      </c>
      <c r="N992" s="127">
        <f>IFERROR(N348*3*N670/1000,0)</f>
        <v>0</v>
      </c>
      <c r="O992" s="127">
        <f t="shared" ref="O992:Q992" si="6436">IFERROR(O348*3*O670/1000,0)</f>
        <v>0</v>
      </c>
      <c r="P992" s="127">
        <f t="shared" si="6436"/>
        <v>0</v>
      </c>
      <c r="Q992" s="127">
        <f t="shared" si="6436"/>
        <v>0</v>
      </c>
      <c r="R992" s="127">
        <f>IFERROR(R348*2*R670/1000,0)</f>
        <v>0</v>
      </c>
      <c r="S992" s="127">
        <f>IFERROR(S348*2*S670/1000,0)</f>
        <v>0</v>
      </c>
      <c r="T992" s="216"/>
      <c r="AA992" s="177" t="s">
        <v>738</v>
      </c>
      <c r="AD992" s="127" t="s">
        <v>683</v>
      </c>
      <c r="AE992" s="127" t="s">
        <v>683</v>
      </c>
      <c r="AF992" s="127" t="s">
        <v>683</v>
      </c>
      <c r="AG992" s="127" t="s">
        <v>683</v>
      </c>
      <c r="AH992" s="127" t="s">
        <v>683</v>
      </c>
      <c r="AI992" s="127" t="s">
        <v>683</v>
      </c>
      <c r="AJ992" s="127"/>
      <c r="AK992" s="127" t="s">
        <v>683</v>
      </c>
      <c r="AL992" s="127" t="s">
        <v>683</v>
      </c>
      <c r="AM992" s="127" t="s">
        <v>683</v>
      </c>
      <c r="AN992" s="127"/>
      <c r="AO992" s="127" t="s">
        <v>683</v>
      </c>
    </row>
    <row r="993" spans="1:41" ht="15.75" hidden="1" outlineLevel="2">
      <c r="A993" s="155">
        <v>609800</v>
      </c>
      <c r="B993" s="156">
        <f t="shared" si="6272"/>
        <v>630601650</v>
      </c>
      <c r="C993" s="173">
        <v>601650</v>
      </c>
      <c r="D993" s="140"/>
      <c r="E993" s="55" t="s">
        <v>110</v>
      </c>
      <c r="F993" s="78" t="s">
        <v>613</v>
      </c>
      <c r="G993" s="107" t="s">
        <v>587</v>
      </c>
      <c r="H993" s="50">
        <f>IFERROR(IF(G992,H992/G992*100,0),0)</f>
        <v>0</v>
      </c>
      <c r="I993" s="50">
        <f t="shared" ref="I993" si="6437">IFERROR(IF(H992,I992/H992*100,0),0)</f>
        <v>0</v>
      </c>
      <c r="J993" s="50">
        <f t="shared" ref="J993" si="6438">IFERROR(IF(I992,J992/I992*100,0),0)</f>
        <v>0</v>
      </c>
      <c r="K993" s="50">
        <f t="shared" ref="K993" si="6439">IFERROR(IF(J992,K992/J992*100,0),0)</f>
        <v>0</v>
      </c>
      <c r="L993" s="50">
        <f t="shared" ref="L993" si="6440">IFERROR(IF(K992,L992/K992*100,0),0)</f>
        <v>0</v>
      </c>
      <c r="M993" s="50">
        <f t="shared" ref="M993" si="6441">IFERROR(IF(L992,M992/L992*100,0),0)</f>
        <v>0</v>
      </c>
      <c r="N993" s="107" t="s">
        <v>587</v>
      </c>
      <c r="O993" s="50">
        <f>IFERROR(IF(N992,O992/N992*100,0),0)</f>
        <v>0</v>
      </c>
      <c r="P993" s="50">
        <f t="shared" ref="P993" si="6442">IFERROR(IF(O992,P992/O992*100,0),0)</f>
        <v>0</v>
      </c>
      <c r="Q993" s="50">
        <f t="shared" ref="Q993:S993" si="6443">IFERROR(IF(P992,Q992/P992*100,0),0)</f>
        <v>0</v>
      </c>
      <c r="R993" s="50">
        <f t="shared" si="6443"/>
        <v>0</v>
      </c>
      <c r="S993" s="50">
        <f t="shared" si="6443"/>
        <v>0</v>
      </c>
      <c r="T993" s="215"/>
      <c r="AA993" s="177" t="s">
        <v>110</v>
      </c>
      <c r="AD993" s="107" t="s">
        <v>683</v>
      </c>
      <c r="AE993" s="50" t="s">
        <v>683</v>
      </c>
      <c r="AF993" s="50" t="s">
        <v>683</v>
      </c>
      <c r="AG993" s="50" t="s">
        <v>683</v>
      </c>
      <c r="AH993" s="50" t="s">
        <v>683</v>
      </c>
      <c r="AI993" s="50" t="s">
        <v>683</v>
      </c>
      <c r="AJ993" s="50"/>
      <c r="AK993" s="107" t="s">
        <v>683</v>
      </c>
      <c r="AL993" s="50" t="s">
        <v>683</v>
      </c>
      <c r="AM993" s="50" t="s">
        <v>683</v>
      </c>
      <c r="AN993" s="50"/>
      <c r="AO993" s="50" t="s">
        <v>683</v>
      </c>
    </row>
    <row r="994" spans="1:41" ht="15.75" hidden="1" outlineLevel="2">
      <c r="A994" s="155">
        <v>609810</v>
      </c>
      <c r="B994" s="156">
        <f t="shared" si="6272"/>
        <v>630601660</v>
      </c>
      <c r="C994" s="173">
        <v>601660</v>
      </c>
      <c r="D994" s="140"/>
      <c r="E994" s="109" t="str">
        <f>E672</f>
        <v>Бюджетообразующее предприятие 83</v>
      </c>
      <c r="F994" s="24" t="s">
        <v>106</v>
      </c>
      <c r="G994" s="127">
        <f t="shared" ref="G994:M994" si="6444">IFERROR(G350*12*G672/1000,0)</f>
        <v>0</v>
      </c>
      <c r="H994" s="127">
        <f t="shared" si="6444"/>
        <v>0</v>
      </c>
      <c r="I994" s="127">
        <f t="shared" si="6444"/>
        <v>0</v>
      </c>
      <c r="J994" s="127">
        <f t="shared" si="6444"/>
        <v>0</v>
      </c>
      <c r="K994" s="127">
        <f t="shared" si="6444"/>
        <v>0</v>
      </c>
      <c r="L994" s="127">
        <f t="shared" si="6444"/>
        <v>0</v>
      </c>
      <c r="M994" s="127">
        <f t="shared" si="6444"/>
        <v>0</v>
      </c>
      <c r="N994" s="127">
        <f>IFERROR(N350*3*N672/1000,0)</f>
        <v>0</v>
      </c>
      <c r="O994" s="127">
        <f t="shared" ref="O994:Q994" si="6445">IFERROR(O350*3*O672/1000,0)</f>
        <v>0</v>
      </c>
      <c r="P994" s="127">
        <f t="shared" si="6445"/>
        <v>0</v>
      </c>
      <c r="Q994" s="127">
        <f t="shared" si="6445"/>
        <v>0</v>
      </c>
      <c r="R994" s="127">
        <f>IFERROR(R350*2*R672/1000,0)</f>
        <v>0</v>
      </c>
      <c r="S994" s="127">
        <f>IFERROR(S350*2*S672/1000,0)</f>
        <v>0</v>
      </c>
      <c r="T994" s="216"/>
      <c r="AA994" s="177" t="s">
        <v>739</v>
      </c>
      <c r="AD994" s="127" t="s">
        <v>683</v>
      </c>
      <c r="AE994" s="127" t="s">
        <v>683</v>
      </c>
      <c r="AF994" s="127" t="s">
        <v>683</v>
      </c>
      <c r="AG994" s="127" t="s">
        <v>683</v>
      </c>
      <c r="AH994" s="127" t="s">
        <v>683</v>
      </c>
      <c r="AI994" s="127" t="s">
        <v>683</v>
      </c>
      <c r="AJ994" s="127"/>
      <c r="AK994" s="127" t="s">
        <v>683</v>
      </c>
      <c r="AL994" s="127" t="s">
        <v>683</v>
      </c>
      <c r="AM994" s="127" t="s">
        <v>683</v>
      </c>
      <c r="AN994" s="127"/>
      <c r="AO994" s="127" t="s">
        <v>683</v>
      </c>
    </row>
    <row r="995" spans="1:41" ht="15.75" hidden="1" outlineLevel="2">
      <c r="A995" s="155">
        <v>609820</v>
      </c>
      <c r="B995" s="156">
        <f t="shared" si="6272"/>
        <v>630601670</v>
      </c>
      <c r="C995" s="173">
        <v>601670</v>
      </c>
      <c r="D995" s="140"/>
      <c r="E995" s="55" t="s">
        <v>110</v>
      </c>
      <c r="F995" s="78" t="s">
        <v>613</v>
      </c>
      <c r="G995" s="107" t="s">
        <v>587</v>
      </c>
      <c r="H995" s="50">
        <f>IFERROR(IF(G994,H994/G994*100,0),0)</f>
        <v>0</v>
      </c>
      <c r="I995" s="50">
        <f t="shared" ref="I995" si="6446">IFERROR(IF(H994,I994/H994*100,0),0)</f>
        <v>0</v>
      </c>
      <c r="J995" s="50">
        <f t="shared" ref="J995" si="6447">IFERROR(IF(I994,J994/I994*100,0),0)</f>
        <v>0</v>
      </c>
      <c r="K995" s="50">
        <f t="shared" ref="K995" si="6448">IFERROR(IF(J994,K994/J994*100,0),0)</f>
        <v>0</v>
      </c>
      <c r="L995" s="50">
        <f t="shared" ref="L995" si="6449">IFERROR(IF(K994,L994/K994*100,0),0)</f>
        <v>0</v>
      </c>
      <c r="M995" s="50">
        <f t="shared" ref="M995" si="6450">IFERROR(IF(L994,M994/L994*100,0),0)</f>
        <v>0</v>
      </c>
      <c r="N995" s="107" t="s">
        <v>587</v>
      </c>
      <c r="O995" s="50">
        <f>IFERROR(IF(N994,O994/N994*100,0),0)</f>
        <v>0</v>
      </c>
      <c r="P995" s="50">
        <f t="shared" ref="P995" si="6451">IFERROR(IF(O994,P994/O994*100,0),0)</f>
        <v>0</v>
      </c>
      <c r="Q995" s="50">
        <f t="shared" ref="Q995:S995" si="6452">IFERROR(IF(P994,Q994/P994*100,0),0)</f>
        <v>0</v>
      </c>
      <c r="R995" s="50">
        <f t="shared" si="6452"/>
        <v>0</v>
      </c>
      <c r="S995" s="50">
        <f t="shared" si="6452"/>
        <v>0</v>
      </c>
      <c r="T995" s="215"/>
      <c r="AA995" s="177" t="s">
        <v>110</v>
      </c>
      <c r="AD995" s="107" t="s">
        <v>683</v>
      </c>
      <c r="AE995" s="50" t="s">
        <v>683</v>
      </c>
      <c r="AF995" s="50" t="s">
        <v>683</v>
      </c>
      <c r="AG995" s="50" t="s">
        <v>683</v>
      </c>
      <c r="AH995" s="50" t="s">
        <v>683</v>
      </c>
      <c r="AI995" s="50" t="s">
        <v>683</v>
      </c>
      <c r="AJ995" s="50"/>
      <c r="AK995" s="107" t="s">
        <v>683</v>
      </c>
      <c r="AL995" s="50" t="s">
        <v>683</v>
      </c>
      <c r="AM995" s="50" t="s">
        <v>683</v>
      </c>
      <c r="AN995" s="50"/>
      <c r="AO995" s="50" t="s">
        <v>683</v>
      </c>
    </row>
    <row r="996" spans="1:41" ht="15.75" hidden="1" outlineLevel="2">
      <c r="A996" s="155">
        <v>609830</v>
      </c>
      <c r="B996" s="156">
        <f t="shared" si="6272"/>
        <v>630601680</v>
      </c>
      <c r="C996" s="173">
        <v>601680</v>
      </c>
      <c r="D996" s="140"/>
      <c r="E996" s="109" t="str">
        <f>E674</f>
        <v>Бюджетообразующее предприятие 84</v>
      </c>
      <c r="F996" s="24" t="s">
        <v>106</v>
      </c>
      <c r="G996" s="127">
        <f t="shared" ref="G996:M996" si="6453">IFERROR(G352*12*G674/1000,0)</f>
        <v>0</v>
      </c>
      <c r="H996" s="127">
        <f t="shared" si="6453"/>
        <v>0</v>
      </c>
      <c r="I996" s="127">
        <f t="shared" si="6453"/>
        <v>0</v>
      </c>
      <c r="J996" s="127">
        <f t="shared" si="6453"/>
        <v>0</v>
      </c>
      <c r="K996" s="127">
        <f t="shared" si="6453"/>
        <v>0</v>
      </c>
      <c r="L996" s="127">
        <f t="shared" si="6453"/>
        <v>0</v>
      </c>
      <c r="M996" s="127">
        <f t="shared" si="6453"/>
        <v>0</v>
      </c>
      <c r="N996" s="127">
        <f>IFERROR(N352*3*N674/1000,0)</f>
        <v>0</v>
      </c>
      <c r="O996" s="127">
        <f t="shared" ref="O996:Q996" si="6454">IFERROR(O352*3*O674/1000,0)</f>
        <v>0</v>
      </c>
      <c r="P996" s="127">
        <f t="shared" si="6454"/>
        <v>0</v>
      </c>
      <c r="Q996" s="127">
        <f t="shared" si="6454"/>
        <v>0</v>
      </c>
      <c r="R996" s="127">
        <f>IFERROR(R352*2*R674/1000,0)</f>
        <v>0</v>
      </c>
      <c r="S996" s="127">
        <f>IFERROR(S352*2*S674/1000,0)</f>
        <v>0</v>
      </c>
      <c r="T996" s="216"/>
      <c r="AA996" s="177" t="s">
        <v>740</v>
      </c>
      <c r="AD996" s="127" t="s">
        <v>683</v>
      </c>
      <c r="AE996" s="127" t="s">
        <v>683</v>
      </c>
      <c r="AF996" s="127" t="s">
        <v>683</v>
      </c>
      <c r="AG996" s="127" t="s">
        <v>683</v>
      </c>
      <c r="AH996" s="127" t="s">
        <v>683</v>
      </c>
      <c r="AI996" s="127" t="s">
        <v>683</v>
      </c>
      <c r="AJ996" s="127"/>
      <c r="AK996" s="127" t="s">
        <v>683</v>
      </c>
      <c r="AL996" s="127" t="s">
        <v>683</v>
      </c>
      <c r="AM996" s="127" t="s">
        <v>683</v>
      </c>
      <c r="AN996" s="127"/>
      <c r="AO996" s="127" t="s">
        <v>683</v>
      </c>
    </row>
    <row r="997" spans="1:41" ht="15.75" hidden="1" outlineLevel="2">
      <c r="A997" s="155">
        <v>609840</v>
      </c>
      <c r="B997" s="156">
        <f t="shared" si="6272"/>
        <v>630601690</v>
      </c>
      <c r="C997" s="173">
        <v>601690</v>
      </c>
      <c r="D997" s="140"/>
      <c r="E997" s="55" t="s">
        <v>110</v>
      </c>
      <c r="F997" s="78" t="s">
        <v>613</v>
      </c>
      <c r="G997" s="107" t="s">
        <v>587</v>
      </c>
      <c r="H997" s="50">
        <f>IFERROR(IF(G996,H996/G996*100,0),0)</f>
        <v>0</v>
      </c>
      <c r="I997" s="50">
        <f t="shared" ref="I997" si="6455">IFERROR(IF(H996,I996/H996*100,0),0)</f>
        <v>0</v>
      </c>
      <c r="J997" s="50">
        <f t="shared" ref="J997" si="6456">IFERROR(IF(I996,J996/I996*100,0),0)</f>
        <v>0</v>
      </c>
      <c r="K997" s="50">
        <f t="shared" ref="K997" si="6457">IFERROR(IF(J996,K996/J996*100,0),0)</f>
        <v>0</v>
      </c>
      <c r="L997" s="50">
        <f t="shared" ref="L997" si="6458">IFERROR(IF(K996,L996/K996*100,0),0)</f>
        <v>0</v>
      </c>
      <c r="M997" s="50">
        <f t="shared" ref="M997" si="6459">IFERROR(IF(L996,M996/L996*100,0),0)</f>
        <v>0</v>
      </c>
      <c r="N997" s="107" t="s">
        <v>587</v>
      </c>
      <c r="O997" s="50">
        <f>IFERROR(IF(N996,O996/N996*100,0),0)</f>
        <v>0</v>
      </c>
      <c r="P997" s="50">
        <f t="shared" ref="P997" si="6460">IFERROR(IF(O996,P996/O996*100,0),0)</f>
        <v>0</v>
      </c>
      <c r="Q997" s="50">
        <f t="shared" ref="Q997:S997" si="6461">IFERROR(IF(P996,Q996/P996*100,0),0)</f>
        <v>0</v>
      </c>
      <c r="R997" s="50">
        <f t="shared" si="6461"/>
        <v>0</v>
      </c>
      <c r="S997" s="50">
        <f t="shared" si="6461"/>
        <v>0</v>
      </c>
      <c r="T997" s="215"/>
      <c r="AA997" s="177" t="s">
        <v>110</v>
      </c>
      <c r="AD997" s="107" t="s">
        <v>683</v>
      </c>
      <c r="AE997" s="50" t="s">
        <v>683</v>
      </c>
      <c r="AF997" s="50" t="s">
        <v>683</v>
      </c>
      <c r="AG997" s="50" t="s">
        <v>683</v>
      </c>
      <c r="AH997" s="50" t="s">
        <v>683</v>
      </c>
      <c r="AI997" s="50" t="s">
        <v>683</v>
      </c>
      <c r="AJ997" s="50"/>
      <c r="AK997" s="107" t="s">
        <v>683</v>
      </c>
      <c r="AL997" s="50" t="s">
        <v>683</v>
      </c>
      <c r="AM997" s="50" t="s">
        <v>683</v>
      </c>
      <c r="AN997" s="50"/>
      <c r="AO997" s="50" t="s">
        <v>683</v>
      </c>
    </row>
    <row r="998" spans="1:41" ht="15.75" hidden="1" outlineLevel="2">
      <c r="A998" s="155">
        <v>609850</v>
      </c>
      <c r="B998" s="156">
        <f t="shared" si="6272"/>
        <v>630601700</v>
      </c>
      <c r="C998" s="173">
        <v>601700</v>
      </c>
      <c r="D998" s="140"/>
      <c r="E998" s="109" t="str">
        <f>E676</f>
        <v>Бюджетообразующее предприятие 85</v>
      </c>
      <c r="F998" s="24" t="s">
        <v>106</v>
      </c>
      <c r="G998" s="127">
        <f t="shared" ref="G998:M998" si="6462">IFERROR(G354*12*G676/1000,0)</f>
        <v>0</v>
      </c>
      <c r="H998" s="127">
        <f t="shared" si="6462"/>
        <v>0</v>
      </c>
      <c r="I998" s="127">
        <f t="shared" si="6462"/>
        <v>0</v>
      </c>
      <c r="J998" s="127">
        <f t="shared" si="6462"/>
        <v>0</v>
      </c>
      <c r="K998" s="127">
        <f t="shared" si="6462"/>
        <v>0</v>
      </c>
      <c r="L998" s="127">
        <f t="shared" si="6462"/>
        <v>0</v>
      </c>
      <c r="M998" s="127">
        <f t="shared" si="6462"/>
        <v>0</v>
      </c>
      <c r="N998" s="127">
        <f>IFERROR(N354*3*N676/1000,0)</f>
        <v>0</v>
      </c>
      <c r="O998" s="127">
        <f t="shared" ref="O998:Q998" si="6463">IFERROR(O354*3*O676/1000,0)</f>
        <v>0</v>
      </c>
      <c r="P998" s="127">
        <f t="shared" si="6463"/>
        <v>0</v>
      </c>
      <c r="Q998" s="127">
        <f t="shared" si="6463"/>
        <v>0</v>
      </c>
      <c r="R998" s="127">
        <f>IFERROR(R354*2*R676/1000,0)</f>
        <v>0</v>
      </c>
      <c r="S998" s="127">
        <f>IFERROR(S354*2*S676/1000,0)</f>
        <v>0</v>
      </c>
      <c r="T998" s="216"/>
      <c r="AA998" s="177" t="s">
        <v>741</v>
      </c>
      <c r="AD998" s="127" t="s">
        <v>683</v>
      </c>
      <c r="AE998" s="127" t="s">
        <v>683</v>
      </c>
      <c r="AF998" s="127" t="s">
        <v>683</v>
      </c>
      <c r="AG998" s="127" t="s">
        <v>683</v>
      </c>
      <c r="AH998" s="127" t="s">
        <v>683</v>
      </c>
      <c r="AI998" s="127" t="s">
        <v>683</v>
      </c>
      <c r="AJ998" s="127"/>
      <c r="AK998" s="127" t="s">
        <v>683</v>
      </c>
      <c r="AL998" s="127" t="s">
        <v>683</v>
      </c>
      <c r="AM998" s="127" t="s">
        <v>683</v>
      </c>
      <c r="AN998" s="127"/>
      <c r="AO998" s="127" t="s">
        <v>683</v>
      </c>
    </row>
    <row r="999" spans="1:41" ht="15.75" hidden="1" outlineLevel="2">
      <c r="A999" s="155">
        <v>609860</v>
      </c>
      <c r="B999" s="156">
        <f t="shared" si="6272"/>
        <v>630601710</v>
      </c>
      <c r="C999" s="173">
        <v>601710</v>
      </c>
      <c r="D999" s="140"/>
      <c r="E999" s="55" t="s">
        <v>110</v>
      </c>
      <c r="F999" s="78" t="s">
        <v>613</v>
      </c>
      <c r="G999" s="107" t="s">
        <v>587</v>
      </c>
      <c r="H999" s="50">
        <f>IFERROR(IF(G998,H998/G998*100,0),0)</f>
        <v>0</v>
      </c>
      <c r="I999" s="50">
        <f t="shared" ref="I999" si="6464">IFERROR(IF(H998,I998/H998*100,0),0)</f>
        <v>0</v>
      </c>
      <c r="J999" s="50">
        <f t="shared" ref="J999" si="6465">IFERROR(IF(I998,J998/I998*100,0),0)</f>
        <v>0</v>
      </c>
      <c r="K999" s="50">
        <f t="shared" ref="K999" si="6466">IFERROR(IF(J998,K998/J998*100,0),0)</f>
        <v>0</v>
      </c>
      <c r="L999" s="50">
        <f t="shared" ref="L999" si="6467">IFERROR(IF(K998,L998/K998*100,0),0)</f>
        <v>0</v>
      </c>
      <c r="M999" s="50">
        <f t="shared" ref="M999" si="6468">IFERROR(IF(L998,M998/L998*100,0),0)</f>
        <v>0</v>
      </c>
      <c r="N999" s="107" t="s">
        <v>587</v>
      </c>
      <c r="O999" s="50">
        <f>IFERROR(IF(N998,O998/N998*100,0),0)</f>
        <v>0</v>
      </c>
      <c r="P999" s="50">
        <f t="shared" ref="P999" si="6469">IFERROR(IF(O998,P998/O998*100,0),0)</f>
        <v>0</v>
      </c>
      <c r="Q999" s="50">
        <f t="shared" ref="Q999:S999" si="6470">IFERROR(IF(P998,Q998/P998*100,0),0)</f>
        <v>0</v>
      </c>
      <c r="R999" s="50">
        <f t="shared" si="6470"/>
        <v>0</v>
      </c>
      <c r="S999" s="50">
        <f t="shared" si="6470"/>
        <v>0</v>
      </c>
      <c r="T999" s="215"/>
      <c r="AA999" s="177" t="s">
        <v>110</v>
      </c>
      <c r="AD999" s="107" t="s">
        <v>683</v>
      </c>
      <c r="AE999" s="50" t="s">
        <v>683</v>
      </c>
      <c r="AF999" s="50" t="s">
        <v>683</v>
      </c>
      <c r="AG999" s="50" t="s">
        <v>683</v>
      </c>
      <c r="AH999" s="50" t="s">
        <v>683</v>
      </c>
      <c r="AI999" s="50" t="s">
        <v>683</v>
      </c>
      <c r="AJ999" s="50"/>
      <c r="AK999" s="107" t="s">
        <v>683</v>
      </c>
      <c r="AL999" s="50" t="s">
        <v>683</v>
      </c>
      <c r="AM999" s="50" t="s">
        <v>683</v>
      </c>
      <c r="AN999" s="50"/>
      <c r="AO999" s="50" t="s">
        <v>683</v>
      </c>
    </row>
    <row r="1000" spans="1:41" ht="15.75" hidden="1" outlineLevel="2">
      <c r="A1000" s="155">
        <v>609870</v>
      </c>
      <c r="B1000" s="156">
        <f t="shared" ref="B1000:B1063" si="6471">VALUE(CONCATENATE($A$2,$C$4,C1000))</f>
        <v>630601720</v>
      </c>
      <c r="C1000" s="173">
        <v>601720</v>
      </c>
      <c r="D1000" s="140"/>
      <c r="E1000" s="109" t="str">
        <f>E678</f>
        <v>Бюджетообразующее предприятие 86</v>
      </c>
      <c r="F1000" s="24" t="s">
        <v>106</v>
      </c>
      <c r="G1000" s="127">
        <f t="shared" ref="G1000:M1000" si="6472">IFERROR(G356*12*G678/1000,0)</f>
        <v>0</v>
      </c>
      <c r="H1000" s="127">
        <f t="shared" si="6472"/>
        <v>0</v>
      </c>
      <c r="I1000" s="127">
        <f t="shared" si="6472"/>
        <v>0</v>
      </c>
      <c r="J1000" s="127">
        <f t="shared" si="6472"/>
        <v>0</v>
      </c>
      <c r="K1000" s="127">
        <f t="shared" si="6472"/>
        <v>0</v>
      </c>
      <c r="L1000" s="127">
        <f t="shared" si="6472"/>
        <v>0</v>
      </c>
      <c r="M1000" s="127">
        <f t="shared" si="6472"/>
        <v>0</v>
      </c>
      <c r="N1000" s="127">
        <f>IFERROR(N356*3*N678/1000,0)</f>
        <v>0</v>
      </c>
      <c r="O1000" s="127">
        <f t="shared" ref="O1000:Q1000" si="6473">IFERROR(O356*3*O678/1000,0)</f>
        <v>0</v>
      </c>
      <c r="P1000" s="127">
        <f t="shared" si="6473"/>
        <v>0</v>
      </c>
      <c r="Q1000" s="127">
        <f t="shared" si="6473"/>
        <v>0</v>
      </c>
      <c r="R1000" s="127">
        <f>IFERROR(R356*2*R678/1000,0)</f>
        <v>0</v>
      </c>
      <c r="S1000" s="127">
        <f>IFERROR(S356*2*S678/1000,0)</f>
        <v>0</v>
      </c>
      <c r="T1000" s="216"/>
      <c r="AA1000" s="177" t="s">
        <v>742</v>
      </c>
      <c r="AD1000" s="127" t="s">
        <v>683</v>
      </c>
      <c r="AE1000" s="127" t="s">
        <v>683</v>
      </c>
      <c r="AF1000" s="127" t="s">
        <v>683</v>
      </c>
      <c r="AG1000" s="127" t="s">
        <v>683</v>
      </c>
      <c r="AH1000" s="127" t="s">
        <v>683</v>
      </c>
      <c r="AI1000" s="127" t="s">
        <v>683</v>
      </c>
      <c r="AJ1000" s="127"/>
      <c r="AK1000" s="127" t="s">
        <v>683</v>
      </c>
      <c r="AL1000" s="127" t="s">
        <v>683</v>
      </c>
      <c r="AM1000" s="127" t="s">
        <v>683</v>
      </c>
      <c r="AN1000" s="127"/>
      <c r="AO1000" s="127" t="s">
        <v>683</v>
      </c>
    </row>
    <row r="1001" spans="1:41" ht="15.75" hidden="1" outlineLevel="2">
      <c r="A1001" s="155">
        <v>609880</v>
      </c>
      <c r="B1001" s="156">
        <f t="shared" si="6471"/>
        <v>630601730</v>
      </c>
      <c r="C1001" s="173">
        <v>601730</v>
      </c>
      <c r="D1001" s="140"/>
      <c r="E1001" s="55" t="s">
        <v>110</v>
      </c>
      <c r="F1001" s="78" t="s">
        <v>613</v>
      </c>
      <c r="G1001" s="107" t="s">
        <v>587</v>
      </c>
      <c r="H1001" s="50">
        <f>IFERROR(IF(G1000,H1000/G1000*100,0),0)</f>
        <v>0</v>
      </c>
      <c r="I1001" s="50">
        <f t="shared" ref="I1001" si="6474">IFERROR(IF(H1000,I1000/H1000*100,0),0)</f>
        <v>0</v>
      </c>
      <c r="J1001" s="50">
        <f t="shared" ref="J1001" si="6475">IFERROR(IF(I1000,J1000/I1000*100,0),0)</f>
        <v>0</v>
      </c>
      <c r="K1001" s="50">
        <f t="shared" ref="K1001" si="6476">IFERROR(IF(J1000,K1000/J1000*100,0),0)</f>
        <v>0</v>
      </c>
      <c r="L1001" s="50">
        <f t="shared" ref="L1001" si="6477">IFERROR(IF(K1000,L1000/K1000*100,0),0)</f>
        <v>0</v>
      </c>
      <c r="M1001" s="50">
        <f t="shared" ref="M1001" si="6478">IFERROR(IF(L1000,M1000/L1000*100,0),0)</f>
        <v>0</v>
      </c>
      <c r="N1001" s="107" t="s">
        <v>587</v>
      </c>
      <c r="O1001" s="50">
        <f>IFERROR(IF(N1000,O1000/N1000*100,0),0)</f>
        <v>0</v>
      </c>
      <c r="P1001" s="50">
        <f t="shared" ref="P1001" si="6479">IFERROR(IF(O1000,P1000/O1000*100,0),0)</f>
        <v>0</v>
      </c>
      <c r="Q1001" s="50">
        <f t="shared" ref="Q1001:S1001" si="6480">IFERROR(IF(P1000,Q1000/P1000*100,0),0)</f>
        <v>0</v>
      </c>
      <c r="R1001" s="50">
        <f t="shared" si="6480"/>
        <v>0</v>
      </c>
      <c r="S1001" s="50">
        <f t="shared" si="6480"/>
        <v>0</v>
      </c>
      <c r="T1001" s="215"/>
      <c r="AA1001" s="177" t="s">
        <v>110</v>
      </c>
      <c r="AD1001" s="107" t="s">
        <v>683</v>
      </c>
      <c r="AE1001" s="50" t="s">
        <v>683</v>
      </c>
      <c r="AF1001" s="50" t="s">
        <v>683</v>
      </c>
      <c r="AG1001" s="50" t="s">
        <v>683</v>
      </c>
      <c r="AH1001" s="50" t="s">
        <v>683</v>
      </c>
      <c r="AI1001" s="50" t="s">
        <v>683</v>
      </c>
      <c r="AJ1001" s="50"/>
      <c r="AK1001" s="107" t="s">
        <v>683</v>
      </c>
      <c r="AL1001" s="50" t="s">
        <v>683</v>
      </c>
      <c r="AM1001" s="50" t="s">
        <v>683</v>
      </c>
      <c r="AN1001" s="50"/>
      <c r="AO1001" s="50" t="s">
        <v>683</v>
      </c>
    </row>
    <row r="1002" spans="1:41" ht="15.75" hidden="1" outlineLevel="2">
      <c r="A1002" s="155">
        <v>609890</v>
      </c>
      <c r="B1002" s="156">
        <f t="shared" si="6471"/>
        <v>630601740</v>
      </c>
      <c r="C1002" s="173">
        <v>601740</v>
      </c>
      <c r="D1002" s="140"/>
      <c r="E1002" s="109" t="str">
        <f>E680</f>
        <v>Бюджетообразующее предприятие 87</v>
      </c>
      <c r="F1002" s="24" t="s">
        <v>106</v>
      </c>
      <c r="G1002" s="127">
        <f t="shared" ref="G1002:M1002" si="6481">IFERROR(G358*12*G680/1000,0)</f>
        <v>0</v>
      </c>
      <c r="H1002" s="127">
        <f t="shared" si="6481"/>
        <v>0</v>
      </c>
      <c r="I1002" s="127">
        <f t="shared" si="6481"/>
        <v>0</v>
      </c>
      <c r="J1002" s="127">
        <f t="shared" si="6481"/>
        <v>0</v>
      </c>
      <c r="K1002" s="127">
        <f t="shared" si="6481"/>
        <v>0</v>
      </c>
      <c r="L1002" s="127">
        <f t="shared" si="6481"/>
        <v>0</v>
      </c>
      <c r="M1002" s="127">
        <f t="shared" si="6481"/>
        <v>0</v>
      </c>
      <c r="N1002" s="127">
        <f>IFERROR(N358*3*N680/1000,0)</f>
        <v>0</v>
      </c>
      <c r="O1002" s="127">
        <f t="shared" ref="O1002:Q1002" si="6482">IFERROR(O358*3*O680/1000,0)</f>
        <v>0</v>
      </c>
      <c r="P1002" s="127">
        <f t="shared" si="6482"/>
        <v>0</v>
      </c>
      <c r="Q1002" s="127">
        <f t="shared" si="6482"/>
        <v>0</v>
      </c>
      <c r="R1002" s="127">
        <f>IFERROR(R358*2*R680/1000,0)</f>
        <v>0</v>
      </c>
      <c r="S1002" s="127">
        <f>IFERROR(S358*2*S680/1000,0)</f>
        <v>0</v>
      </c>
      <c r="T1002" s="216"/>
      <c r="AA1002" s="177" t="s">
        <v>743</v>
      </c>
      <c r="AD1002" s="127" t="s">
        <v>683</v>
      </c>
      <c r="AE1002" s="127" t="s">
        <v>683</v>
      </c>
      <c r="AF1002" s="127" t="s">
        <v>683</v>
      </c>
      <c r="AG1002" s="127" t="s">
        <v>683</v>
      </c>
      <c r="AH1002" s="127" t="s">
        <v>683</v>
      </c>
      <c r="AI1002" s="127" t="s">
        <v>683</v>
      </c>
      <c r="AJ1002" s="127"/>
      <c r="AK1002" s="127" t="s">
        <v>683</v>
      </c>
      <c r="AL1002" s="127" t="s">
        <v>683</v>
      </c>
      <c r="AM1002" s="127" t="s">
        <v>683</v>
      </c>
      <c r="AN1002" s="127"/>
      <c r="AO1002" s="127" t="s">
        <v>683</v>
      </c>
    </row>
    <row r="1003" spans="1:41" ht="15.75" hidden="1" outlineLevel="2">
      <c r="A1003" s="155">
        <v>609900</v>
      </c>
      <c r="B1003" s="156">
        <f t="shared" si="6471"/>
        <v>630601750</v>
      </c>
      <c r="C1003" s="173">
        <v>601750</v>
      </c>
      <c r="D1003" s="140"/>
      <c r="E1003" s="55" t="s">
        <v>110</v>
      </c>
      <c r="F1003" s="78" t="s">
        <v>613</v>
      </c>
      <c r="G1003" s="107" t="s">
        <v>587</v>
      </c>
      <c r="H1003" s="50">
        <f>IFERROR(IF(G1002,H1002/G1002*100,0),0)</f>
        <v>0</v>
      </c>
      <c r="I1003" s="50">
        <f t="shared" ref="I1003" si="6483">IFERROR(IF(H1002,I1002/H1002*100,0),0)</f>
        <v>0</v>
      </c>
      <c r="J1003" s="50">
        <f t="shared" ref="J1003" si="6484">IFERROR(IF(I1002,J1002/I1002*100,0),0)</f>
        <v>0</v>
      </c>
      <c r="K1003" s="50">
        <f t="shared" ref="K1003" si="6485">IFERROR(IF(J1002,K1002/J1002*100,0),0)</f>
        <v>0</v>
      </c>
      <c r="L1003" s="50">
        <f t="shared" ref="L1003" si="6486">IFERROR(IF(K1002,L1002/K1002*100,0),0)</f>
        <v>0</v>
      </c>
      <c r="M1003" s="50">
        <f t="shared" ref="M1003" si="6487">IFERROR(IF(L1002,M1002/L1002*100,0),0)</f>
        <v>0</v>
      </c>
      <c r="N1003" s="107" t="s">
        <v>587</v>
      </c>
      <c r="O1003" s="50">
        <f>IFERROR(IF(N1002,O1002/N1002*100,0),0)</f>
        <v>0</v>
      </c>
      <c r="P1003" s="50">
        <f t="shared" ref="P1003" si="6488">IFERROR(IF(O1002,P1002/O1002*100,0),0)</f>
        <v>0</v>
      </c>
      <c r="Q1003" s="50">
        <f t="shared" ref="Q1003:S1003" si="6489">IFERROR(IF(P1002,Q1002/P1002*100,0),0)</f>
        <v>0</v>
      </c>
      <c r="R1003" s="50">
        <f t="shared" si="6489"/>
        <v>0</v>
      </c>
      <c r="S1003" s="50">
        <f t="shared" si="6489"/>
        <v>0</v>
      </c>
      <c r="T1003" s="215"/>
      <c r="AA1003" s="177" t="s">
        <v>110</v>
      </c>
      <c r="AD1003" s="107" t="s">
        <v>683</v>
      </c>
      <c r="AE1003" s="50" t="s">
        <v>683</v>
      </c>
      <c r="AF1003" s="50" t="s">
        <v>683</v>
      </c>
      <c r="AG1003" s="50" t="s">
        <v>683</v>
      </c>
      <c r="AH1003" s="50" t="s">
        <v>683</v>
      </c>
      <c r="AI1003" s="50" t="s">
        <v>683</v>
      </c>
      <c r="AJ1003" s="50"/>
      <c r="AK1003" s="107" t="s">
        <v>683</v>
      </c>
      <c r="AL1003" s="50" t="s">
        <v>683</v>
      </c>
      <c r="AM1003" s="50" t="s">
        <v>683</v>
      </c>
      <c r="AN1003" s="50"/>
      <c r="AO1003" s="50" t="s">
        <v>683</v>
      </c>
    </row>
    <row r="1004" spans="1:41" ht="15.75" hidden="1" outlineLevel="2">
      <c r="A1004" s="155">
        <v>609910</v>
      </c>
      <c r="B1004" s="156">
        <f t="shared" si="6471"/>
        <v>630601760</v>
      </c>
      <c r="C1004" s="173">
        <v>601760</v>
      </c>
      <c r="D1004" s="140"/>
      <c r="E1004" s="109" t="str">
        <f>E682</f>
        <v>Бюджетообразующее предприятие 88</v>
      </c>
      <c r="F1004" s="24" t="s">
        <v>106</v>
      </c>
      <c r="G1004" s="127">
        <f t="shared" ref="G1004:M1004" si="6490">IFERROR(G360*12*G682/1000,0)</f>
        <v>0</v>
      </c>
      <c r="H1004" s="127">
        <f t="shared" si="6490"/>
        <v>0</v>
      </c>
      <c r="I1004" s="127">
        <f t="shared" si="6490"/>
        <v>0</v>
      </c>
      <c r="J1004" s="127">
        <f t="shared" si="6490"/>
        <v>0</v>
      </c>
      <c r="K1004" s="127">
        <f t="shared" si="6490"/>
        <v>0</v>
      </c>
      <c r="L1004" s="127">
        <f t="shared" si="6490"/>
        <v>0</v>
      </c>
      <c r="M1004" s="127">
        <f t="shared" si="6490"/>
        <v>0</v>
      </c>
      <c r="N1004" s="127">
        <f>IFERROR(N360*3*N682/1000,0)</f>
        <v>0</v>
      </c>
      <c r="O1004" s="127">
        <f t="shared" ref="O1004:Q1004" si="6491">IFERROR(O360*3*O682/1000,0)</f>
        <v>0</v>
      </c>
      <c r="P1004" s="127">
        <f t="shared" si="6491"/>
        <v>0</v>
      </c>
      <c r="Q1004" s="127">
        <f t="shared" si="6491"/>
        <v>0</v>
      </c>
      <c r="R1004" s="127">
        <f>IFERROR(R360*2*R682/1000,0)</f>
        <v>0</v>
      </c>
      <c r="S1004" s="127">
        <f>IFERROR(S360*2*S682/1000,0)</f>
        <v>0</v>
      </c>
      <c r="T1004" s="216"/>
      <c r="AA1004" s="177" t="s">
        <v>744</v>
      </c>
      <c r="AD1004" s="127" t="s">
        <v>683</v>
      </c>
      <c r="AE1004" s="127" t="s">
        <v>683</v>
      </c>
      <c r="AF1004" s="127" t="s">
        <v>683</v>
      </c>
      <c r="AG1004" s="127" t="s">
        <v>683</v>
      </c>
      <c r="AH1004" s="127" t="s">
        <v>683</v>
      </c>
      <c r="AI1004" s="127" t="s">
        <v>683</v>
      </c>
      <c r="AJ1004" s="127"/>
      <c r="AK1004" s="127" t="s">
        <v>683</v>
      </c>
      <c r="AL1004" s="127" t="s">
        <v>683</v>
      </c>
      <c r="AM1004" s="127" t="s">
        <v>683</v>
      </c>
      <c r="AN1004" s="127"/>
      <c r="AO1004" s="127" t="s">
        <v>683</v>
      </c>
    </row>
    <row r="1005" spans="1:41" ht="15.75" hidden="1" outlineLevel="2">
      <c r="A1005" s="155">
        <v>609920</v>
      </c>
      <c r="B1005" s="156">
        <f t="shared" si="6471"/>
        <v>630601770</v>
      </c>
      <c r="C1005" s="173">
        <v>601770</v>
      </c>
      <c r="D1005" s="140"/>
      <c r="E1005" s="55" t="s">
        <v>110</v>
      </c>
      <c r="F1005" s="78" t="s">
        <v>613</v>
      </c>
      <c r="G1005" s="107" t="s">
        <v>587</v>
      </c>
      <c r="H1005" s="50">
        <f>IFERROR(IF(G1004,H1004/G1004*100,0),0)</f>
        <v>0</v>
      </c>
      <c r="I1005" s="50">
        <f t="shared" ref="I1005" si="6492">IFERROR(IF(H1004,I1004/H1004*100,0),0)</f>
        <v>0</v>
      </c>
      <c r="J1005" s="50">
        <f t="shared" ref="J1005" si="6493">IFERROR(IF(I1004,J1004/I1004*100,0),0)</f>
        <v>0</v>
      </c>
      <c r="K1005" s="50">
        <f t="shared" ref="K1005" si="6494">IFERROR(IF(J1004,K1004/J1004*100,0),0)</f>
        <v>0</v>
      </c>
      <c r="L1005" s="50">
        <f t="shared" ref="L1005" si="6495">IFERROR(IF(K1004,L1004/K1004*100,0),0)</f>
        <v>0</v>
      </c>
      <c r="M1005" s="50">
        <f t="shared" ref="M1005" si="6496">IFERROR(IF(L1004,M1004/L1004*100,0),0)</f>
        <v>0</v>
      </c>
      <c r="N1005" s="107" t="s">
        <v>587</v>
      </c>
      <c r="O1005" s="50">
        <f>IFERROR(IF(N1004,O1004/N1004*100,0),0)</f>
        <v>0</v>
      </c>
      <c r="P1005" s="50">
        <f t="shared" ref="P1005" si="6497">IFERROR(IF(O1004,P1004/O1004*100,0),0)</f>
        <v>0</v>
      </c>
      <c r="Q1005" s="50">
        <f t="shared" ref="Q1005:S1005" si="6498">IFERROR(IF(P1004,Q1004/P1004*100,0),0)</f>
        <v>0</v>
      </c>
      <c r="R1005" s="50">
        <f t="shared" si="6498"/>
        <v>0</v>
      </c>
      <c r="S1005" s="50">
        <f t="shared" si="6498"/>
        <v>0</v>
      </c>
      <c r="T1005" s="215"/>
      <c r="AA1005" s="177" t="s">
        <v>110</v>
      </c>
      <c r="AD1005" s="107" t="s">
        <v>683</v>
      </c>
      <c r="AE1005" s="50" t="s">
        <v>683</v>
      </c>
      <c r="AF1005" s="50" t="s">
        <v>683</v>
      </c>
      <c r="AG1005" s="50" t="s">
        <v>683</v>
      </c>
      <c r="AH1005" s="50" t="s">
        <v>683</v>
      </c>
      <c r="AI1005" s="50" t="s">
        <v>683</v>
      </c>
      <c r="AJ1005" s="50"/>
      <c r="AK1005" s="107" t="s">
        <v>683</v>
      </c>
      <c r="AL1005" s="50" t="s">
        <v>683</v>
      </c>
      <c r="AM1005" s="50" t="s">
        <v>683</v>
      </c>
      <c r="AN1005" s="50"/>
      <c r="AO1005" s="50" t="s">
        <v>683</v>
      </c>
    </row>
    <row r="1006" spans="1:41" ht="15.75" hidden="1" outlineLevel="2">
      <c r="A1006" s="155">
        <v>609930</v>
      </c>
      <c r="B1006" s="156">
        <f t="shared" si="6471"/>
        <v>630601780</v>
      </c>
      <c r="C1006" s="173">
        <v>601780</v>
      </c>
      <c r="D1006" s="140"/>
      <c r="E1006" s="109" t="str">
        <f>E684</f>
        <v>Бюджетообразующее предприятие 89</v>
      </c>
      <c r="F1006" s="24" t="s">
        <v>106</v>
      </c>
      <c r="G1006" s="127">
        <f t="shared" ref="G1006:M1006" si="6499">IFERROR(G362*12*G684/1000,0)</f>
        <v>0</v>
      </c>
      <c r="H1006" s="127">
        <f t="shared" si="6499"/>
        <v>0</v>
      </c>
      <c r="I1006" s="127">
        <f t="shared" si="6499"/>
        <v>0</v>
      </c>
      <c r="J1006" s="127">
        <f t="shared" si="6499"/>
        <v>0</v>
      </c>
      <c r="K1006" s="127">
        <f t="shared" si="6499"/>
        <v>0</v>
      </c>
      <c r="L1006" s="127">
        <f t="shared" si="6499"/>
        <v>0</v>
      </c>
      <c r="M1006" s="127">
        <f t="shared" si="6499"/>
        <v>0</v>
      </c>
      <c r="N1006" s="127">
        <f>IFERROR(N362*3*N684/1000,0)</f>
        <v>0</v>
      </c>
      <c r="O1006" s="127">
        <f t="shared" ref="O1006:Q1006" si="6500">IFERROR(O362*3*O684/1000,0)</f>
        <v>0</v>
      </c>
      <c r="P1006" s="127">
        <f t="shared" si="6500"/>
        <v>0</v>
      </c>
      <c r="Q1006" s="127">
        <f t="shared" si="6500"/>
        <v>0</v>
      </c>
      <c r="R1006" s="127">
        <f>IFERROR(R362*2*R684/1000,0)</f>
        <v>0</v>
      </c>
      <c r="S1006" s="127">
        <f>IFERROR(S362*2*S684/1000,0)</f>
        <v>0</v>
      </c>
      <c r="T1006" s="216"/>
      <c r="AA1006" s="177" t="s">
        <v>745</v>
      </c>
      <c r="AD1006" s="127" t="s">
        <v>683</v>
      </c>
      <c r="AE1006" s="127" t="s">
        <v>683</v>
      </c>
      <c r="AF1006" s="127" t="s">
        <v>683</v>
      </c>
      <c r="AG1006" s="127" t="s">
        <v>683</v>
      </c>
      <c r="AH1006" s="127" t="s">
        <v>683</v>
      </c>
      <c r="AI1006" s="127" t="s">
        <v>683</v>
      </c>
      <c r="AJ1006" s="127"/>
      <c r="AK1006" s="127" t="s">
        <v>683</v>
      </c>
      <c r="AL1006" s="127" t="s">
        <v>683</v>
      </c>
      <c r="AM1006" s="127" t="s">
        <v>683</v>
      </c>
      <c r="AN1006" s="127"/>
      <c r="AO1006" s="127" t="s">
        <v>683</v>
      </c>
    </row>
    <row r="1007" spans="1:41" ht="15.75" hidden="1" outlineLevel="2">
      <c r="A1007" s="155">
        <v>609940</v>
      </c>
      <c r="B1007" s="156">
        <f t="shared" si="6471"/>
        <v>630601790</v>
      </c>
      <c r="C1007" s="173">
        <v>601790</v>
      </c>
      <c r="D1007" s="140"/>
      <c r="E1007" s="55" t="s">
        <v>110</v>
      </c>
      <c r="F1007" s="78" t="s">
        <v>613</v>
      </c>
      <c r="G1007" s="107" t="s">
        <v>587</v>
      </c>
      <c r="H1007" s="50">
        <f>IFERROR(IF(G1006,H1006/G1006*100,0),0)</f>
        <v>0</v>
      </c>
      <c r="I1007" s="50">
        <f t="shared" ref="I1007" si="6501">IFERROR(IF(H1006,I1006/H1006*100,0),0)</f>
        <v>0</v>
      </c>
      <c r="J1007" s="50">
        <f t="shared" ref="J1007" si="6502">IFERROR(IF(I1006,J1006/I1006*100,0),0)</f>
        <v>0</v>
      </c>
      <c r="K1007" s="50">
        <f t="shared" ref="K1007" si="6503">IFERROR(IF(J1006,K1006/J1006*100,0),0)</f>
        <v>0</v>
      </c>
      <c r="L1007" s="50">
        <f t="shared" ref="L1007" si="6504">IFERROR(IF(K1006,L1006/K1006*100,0),0)</f>
        <v>0</v>
      </c>
      <c r="M1007" s="50">
        <f t="shared" ref="M1007" si="6505">IFERROR(IF(L1006,M1006/L1006*100,0),0)</f>
        <v>0</v>
      </c>
      <c r="N1007" s="107" t="s">
        <v>587</v>
      </c>
      <c r="O1007" s="50">
        <f>IFERROR(IF(N1006,O1006/N1006*100,0),0)</f>
        <v>0</v>
      </c>
      <c r="P1007" s="50">
        <f t="shared" ref="P1007" si="6506">IFERROR(IF(O1006,P1006/O1006*100,0),0)</f>
        <v>0</v>
      </c>
      <c r="Q1007" s="50">
        <f t="shared" ref="Q1007:S1007" si="6507">IFERROR(IF(P1006,Q1006/P1006*100,0),0)</f>
        <v>0</v>
      </c>
      <c r="R1007" s="50">
        <f t="shared" si="6507"/>
        <v>0</v>
      </c>
      <c r="S1007" s="50">
        <f t="shared" si="6507"/>
        <v>0</v>
      </c>
      <c r="T1007" s="215"/>
      <c r="AA1007" s="177" t="s">
        <v>110</v>
      </c>
      <c r="AD1007" s="107" t="s">
        <v>683</v>
      </c>
      <c r="AE1007" s="50" t="s">
        <v>683</v>
      </c>
      <c r="AF1007" s="50" t="s">
        <v>683</v>
      </c>
      <c r="AG1007" s="50" t="s">
        <v>683</v>
      </c>
      <c r="AH1007" s="50" t="s">
        <v>683</v>
      </c>
      <c r="AI1007" s="50" t="s">
        <v>683</v>
      </c>
      <c r="AJ1007" s="50"/>
      <c r="AK1007" s="107" t="s">
        <v>683</v>
      </c>
      <c r="AL1007" s="50" t="s">
        <v>683</v>
      </c>
      <c r="AM1007" s="50" t="s">
        <v>683</v>
      </c>
      <c r="AN1007" s="50"/>
      <c r="AO1007" s="50" t="s">
        <v>683</v>
      </c>
    </row>
    <row r="1008" spans="1:41" ht="15.75" hidden="1" outlineLevel="2">
      <c r="A1008" s="155">
        <v>609950</v>
      </c>
      <c r="B1008" s="156">
        <f t="shared" si="6471"/>
        <v>630601800</v>
      </c>
      <c r="C1008" s="173">
        <v>601800</v>
      </c>
      <c r="D1008" s="140"/>
      <c r="E1008" s="109" t="str">
        <f>E686</f>
        <v>Бюджетообразующее предприятие 90</v>
      </c>
      <c r="F1008" s="24" t="s">
        <v>106</v>
      </c>
      <c r="G1008" s="127">
        <f t="shared" ref="G1008:M1008" si="6508">IFERROR(G364*12*G686/1000,0)</f>
        <v>0</v>
      </c>
      <c r="H1008" s="127">
        <f t="shared" si="6508"/>
        <v>0</v>
      </c>
      <c r="I1008" s="127">
        <f t="shared" si="6508"/>
        <v>0</v>
      </c>
      <c r="J1008" s="127">
        <f t="shared" si="6508"/>
        <v>0</v>
      </c>
      <c r="K1008" s="127">
        <f t="shared" si="6508"/>
        <v>0</v>
      </c>
      <c r="L1008" s="127">
        <f t="shared" si="6508"/>
        <v>0</v>
      </c>
      <c r="M1008" s="127">
        <f t="shared" si="6508"/>
        <v>0</v>
      </c>
      <c r="N1008" s="127">
        <f>IFERROR(N364*3*N686/1000,0)</f>
        <v>0</v>
      </c>
      <c r="O1008" s="127">
        <f t="shared" ref="O1008:Q1008" si="6509">IFERROR(O364*3*O686/1000,0)</f>
        <v>0</v>
      </c>
      <c r="P1008" s="127">
        <f t="shared" si="6509"/>
        <v>0</v>
      </c>
      <c r="Q1008" s="127">
        <f t="shared" si="6509"/>
        <v>0</v>
      </c>
      <c r="R1008" s="127">
        <f>IFERROR(R364*2*R686/1000,0)</f>
        <v>0</v>
      </c>
      <c r="S1008" s="127">
        <f>IFERROR(S364*2*S686/1000,0)</f>
        <v>0</v>
      </c>
      <c r="T1008" s="216"/>
      <c r="AA1008" s="177" t="s">
        <v>746</v>
      </c>
      <c r="AD1008" s="127" t="s">
        <v>683</v>
      </c>
      <c r="AE1008" s="127" t="s">
        <v>683</v>
      </c>
      <c r="AF1008" s="127" t="s">
        <v>683</v>
      </c>
      <c r="AG1008" s="127" t="s">
        <v>683</v>
      </c>
      <c r="AH1008" s="127" t="s">
        <v>683</v>
      </c>
      <c r="AI1008" s="127" t="s">
        <v>683</v>
      </c>
      <c r="AJ1008" s="127"/>
      <c r="AK1008" s="127" t="s">
        <v>683</v>
      </c>
      <c r="AL1008" s="127" t="s">
        <v>683</v>
      </c>
      <c r="AM1008" s="127" t="s">
        <v>683</v>
      </c>
      <c r="AN1008" s="127"/>
      <c r="AO1008" s="127" t="s">
        <v>683</v>
      </c>
    </row>
    <row r="1009" spans="1:41" ht="15.75" hidden="1" outlineLevel="2">
      <c r="A1009" s="155">
        <v>609960</v>
      </c>
      <c r="B1009" s="156">
        <f t="shared" si="6471"/>
        <v>630601810</v>
      </c>
      <c r="C1009" s="173">
        <v>601810</v>
      </c>
      <c r="D1009" s="140"/>
      <c r="E1009" s="55" t="s">
        <v>110</v>
      </c>
      <c r="F1009" s="78" t="s">
        <v>613</v>
      </c>
      <c r="G1009" s="107" t="s">
        <v>587</v>
      </c>
      <c r="H1009" s="50">
        <f>IFERROR(IF(G1008,H1008/G1008*100,0),0)</f>
        <v>0</v>
      </c>
      <c r="I1009" s="50">
        <f t="shared" ref="I1009" si="6510">IFERROR(IF(H1008,I1008/H1008*100,0),0)</f>
        <v>0</v>
      </c>
      <c r="J1009" s="50">
        <f t="shared" ref="J1009" si="6511">IFERROR(IF(I1008,J1008/I1008*100,0),0)</f>
        <v>0</v>
      </c>
      <c r="K1009" s="50">
        <f t="shared" ref="K1009" si="6512">IFERROR(IF(J1008,K1008/J1008*100,0),0)</f>
        <v>0</v>
      </c>
      <c r="L1009" s="50">
        <f t="shared" ref="L1009" si="6513">IFERROR(IF(K1008,L1008/K1008*100,0),0)</f>
        <v>0</v>
      </c>
      <c r="M1009" s="50">
        <f t="shared" ref="M1009" si="6514">IFERROR(IF(L1008,M1008/L1008*100,0),0)</f>
        <v>0</v>
      </c>
      <c r="N1009" s="107" t="s">
        <v>587</v>
      </c>
      <c r="O1009" s="50">
        <f>IFERROR(IF(N1008,O1008/N1008*100,0),0)</f>
        <v>0</v>
      </c>
      <c r="P1009" s="50">
        <f t="shared" ref="P1009" si="6515">IFERROR(IF(O1008,P1008/O1008*100,0),0)</f>
        <v>0</v>
      </c>
      <c r="Q1009" s="50">
        <f t="shared" ref="Q1009:S1009" si="6516">IFERROR(IF(P1008,Q1008/P1008*100,0),0)</f>
        <v>0</v>
      </c>
      <c r="R1009" s="50">
        <f t="shared" si="6516"/>
        <v>0</v>
      </c>
      <c r="S1009" s="50">
        <f t="shared" si="6516"/>
        <v>0</v>
      </c>
      <c r="T1009" s="215"/>
      <c r="AA1009" s="177" t="s">
        <v>110</v>
      </c>
      <c r="AD1009" s="107" t="s">
        <v>683</v>
      </c>
      <c r="AE1009" s="50" t="s">
        <v>683</v>
      </c>
      <c r="AF1009" s="50" t="s">
        <v>683</v>
      </c>
      <c r="AG1009" s="50" t="s">
        <v>683</v>
      </c>
      <c r="AH1009" s="50" t="s">
        <v>683</v>
      </c>
      <c r="AI1009" s="50" t="s">
        <v>683</v>
      </c>
      <c r="AJ1009" s="50"/>
      <c r="AK1009" s="107" t="s">
        <v>683</v>
      </c>
      <c r="AL1009" s="50" t="s">
        <v>683</v>
      </c>
      <c r="AM1009" s="50" t="s">
        <v>683</v>
      </c>
      <c r="AN1009" s="50"/>
      <c r="AO1009" s="50" t="s">
        <v>683</v>
      </c>
    </row>
    <row r="1010" spans="1:41" ht="15.75" hidden="1" outlineLevel="2">
      <c r="A1010" s="155">
        <v>609970</v>
      </c>
      <c r="B1010" s="156">
        <f t="shared" si="6471"/>
        <v>630601820</v>
      </c>
      <c r="C1010" s="173">
        <v>601820</v>
      </c>
      <c r="D1010" s="140"/>
      <c r="E1010" s="109" t="str">
        <f>E688</f>
        <v>Бюджетообразующее предприятие 91</v>
      </c>
      <c r="F1010" s="24" t="s">
        <v>106</v>
      </c>
      <c r="G1010" s="127">
        <f t="shared" ref="G1010:M1010" si="6517">IFERROR(G366*12*G688/1000,0)</f>
        <v>0</v>
      </c>
      <c r="H1010" s="127">
        <f t="shared" si="6517"/>
        <v>0</v>
      </c>
      <c r="I1010" s="127">
        <f t="shared" si="6517"/>
        <v>0</v>
      </c>
      <c r="J1010" s="127">
        <f t="shared" si="6517"/>
        <v>0</v>
      </c>
      <c r="K1010" s="127">
        <f t="shared" si="6517"/>
        <v>0</v>
      </c>
      <c r="L1010" s="127">
        <f t="shared" si="6517"/>
        <v>0</v>
      </c>
      <c r="M1010" s="127">
        <f t="shared" si="6517"/>
        <v>0</v>
      </c>
      <c r="N1010" s="127">
        <f>IFERROR(N366*3*N688/1000,0)</f>
        <v>0</v>
      </c>
      <c r="O1010" s="127">
        <f t="shared" ref="O1010:Q1010" si="6518">IFERROR(O366*3*O688/1000,0)</f>
        <v>0</v>
      </c>
      <c r="P1010" s="127">
        <f t="shared" si="6518"/>
        <v>0</v>
      </c>
      <c r="Q1010" s="127">
        <f t="shared" si="6518"/>
        <v>0</v>
      </c>
      <c r="R1010" s="127">
        <f>IFERROR(R366*2*R688/1000,0)</f>
        <v>0</v>
      </c>
      <c r="S1010" s="127">
        <f>IFERROR(S366*2*S688/1000,0)</f>
        <v>0</v>
      </c>
      <c r="T1010" s="216"/>
      <c r="AA1010" s="177" t="s">
        <v>747</v>
      </c>
      <c r="AD1010" s="127" t="s">
        <v>683</v>
      </c>
      <c r="AE1010" s="127" t="s">
        <v>683</v>
      </c>
      <c r="AF1010" s="127" t="s">
        <v>683</v>
      </c>
      <c r="AG1010" s="127" t="s">
        <v>683</v>
      </c>
      <c r="AH1010" s="127" t="s">
        <v>683</v>
      </c>
      <c r="AI1010" s="127" t="s">
        <v>683</v>
      </c>
      <c r="AJ1010" s="127"/>
      <c r="AK1010" s="127" t="s">
        <v>683</v>
      </c>
      <c r="AL1010" s="127" t="s">
        <v>683</v>
      </c>
      <c r="AM1010" s="127" t="s">
        <v>683</v>
      </c>
      <c r="AN1010" s="127"/>
      <c r="AO1010" s="127" t="s">
        <v>683</v>
      </c>
    </row>
    <row r="1011" spans="1:41" ht="15.75" hidden="1" outlineLevel="2">
      <c r="A1011" s="155">
        <v>609980</v>
      </c>
      <c r="B1011" s="156">
        <f t="shared" si="6471"/>
        <v>630601830</v>
      </c>
      <c r="C1011" s="173">
        <v>601830</v>
      </c>
      <c r="D1011" s="140"/>
      <c r="E1011" s="55" t="s">
        <v>110</v>
      </c>
      <c r="F1011" s="78" t="s">
        <v>613</v>
      </c>
      <c r="G1011" s="107" t="s">
        <v>587</v>
      </c>
      <c r="H1011" s="50">
        <f>IFERROR(IF(G1010,H1010/G1010*100,0),0)</f>
        <v>0</v>
      </c>
      <c r="I1011" s="50">
        <f t="shared" ref="I1011" si="6519">IFERROR(IF(H1010,I1010/H1010*100,0),0)</f>
        <v>0</v>
      </c>
      <c r="J1011" s="50">
        <f t="shared" ref="J1011" si="6520">IFERROR(IF(I1010,J1010/I1010*100,0),0)</f>
        <v>0</v>
      </c>
      <c r="K1011" s="50">
        <f t="shared" ref="K1011" si="6521">IFERROR(IF(J1010,K1010/J1010*100,0),0)</f>
        <v>0</v>
      </c>
      <c r="L1011" s="50">
        <f t="shared" ref="L1011" si="6522">IFERROR(IF(K1010,L1010/K1010*100,0),0)</f>
        <v>0</v>
      </c>
      <c r="M1011" s="50">
        <f t="shared" ref="M1011" si="6523">IFERROR(IF(L1010,M1010/L1010*100,0),0)</f>
        <v>0</v>
      </c>
      <c r="N1011" s="107" t="s">
        <v>587</v>
      </c>
      <c r="O1011" s="50">
        <f>IFERROR(IF(N1010,O1010/N1010*100,0),0)</f>
        <v>0</v>
      </c>
      <c r="P1011" s="50">
        <f t="shared" ref="P1011" si="6524">IFERROR(IF(O1010,P1010/O1010*100,0),0)</f>
        <v>0</v>
      </c>
      <c r="Q1011" s="50">
        <f t="shared" ref="Q1011:S1011" si="6525">IFERROR(IF(P1010,Q1010/P1010*100,0),0)</f>
        <v>0</v>
      </c>
      <c r="R1011" s="50">
        <f t="shared" si="6525"/>
        <v>0</v>
      </c>
      <c r="S1011" s="50">
        <f t="shared" si="6525"/>
        <v>0</v>
      </c>
      <c r="T1011" s="215"/>
      <c r="AA1011" s="177" t="s">
        <v>110</v>
      </c>
      <c r="AD1011" s="107" t="s">
        <v>683</v>
      </c>
      <c r="AE1011" s="50" t="s">
        <v>683</v>
      </c>
      <c r="AF1011" s="50" t="s">
        <v>683</v>
      </c>
      <c r="AG1011" s="50" t="s">
        <v>683</v>
      </c>
      <c r="AH1011" s="50" t="s">
        <v>683</v>
      </c>
      <c r="AI1011" s="50" t="s">
        <v>683</v>
      </c>
      <c r="AJ1011" s="50"/>
      <c r="AK1011" s="107" t="s">
        <v>683</v>
      </c>
      <c r="AL1011" s="50" t="s">
        <v>683</v>
      </c>
      <c r="AM1011" s="50" t="s">
        <v>683</v>
      </c>
      <c r="AN1011" s="50"/>
      <c r="AO1011" s="50" t="s">
        <v>683</v>
      </c>
    </row>
    <row r="1012" spans="1:41" ht="15.75" hidden="1" outlineLevel="2">
      <c r="A1012" s="155">
        <v>609990</v>
      </c>
      <c r="B1012" s="156">
        <f t="shared" si="6471"/>
        <v>630601840</v>
      </c>
      <c r="C1012" s="173">
        <v>601840</v>
      </c>
      <c r="D1012" s="140"/>
      <c r="E1012" s="109" t="str">
        <f>E690</f>
        <v>Бюджетообразующее предприятие 92</v>
      </c>
      <c r="F1012" s="24" t="s">
        <v>106</v>
      </c>
      <c r="G1012" s="127">
        <f t="shared" ref="G1012:M1012" si="6526">IFERROR(G368*12*G690/1000,0)</f>
        <v>0</v>
      </c>
      <c r="H1012" s="127">
        <f t="shared" si="6526"/>
        <v>0</v>
      </c>
      <c r="I1012" s="127">
        <f t="shared" si="6526"/>
        <v>0</v>
      </c>
      <c r="J1012" s="127">
        <f t="shared" si="6526"/>
        <v>0</v>
      </c>
      <c r="K1012" s="127">
        <f t="shared" si="6526"/>
        <v>0</v>
      </c>
      <c r="L1012" s="127">
        <f t="shared" si="6526"/>
        <v>0</v>
      </c>
      <c r="M1012" s="127">
        <f t="shared" si="6526"/>
        <v>0</v>
      </c>
      <c r="N1012" s="127">
        <f>IFERROR(N368*3*N690/1000,0)</f>
        <v>0</v>
      </c>
      <c r="O1012" s="127">
        <f t="shared" ref="O1012:Q1012" si="6527">IFERROR(O368*3*O690/1000,0)</f>
        <v>0</v>
      </c>
      <c r="P1012" s="127">
        <f t="shared" si="6527"/>
        <v>0</v>
      </c>
      <c r="Q1012" s="127">
        <f t="shared" si="6527"/>
        <v>0</v>
      </c>
      <c r="R1012" s="127">
        <f>IFERROR(R368*2*R690/1000,0)</f>
        <v>0</v>
      </c>
      <c r="S1012" s="127">
        <f>IFERROR(S368*2*S690/1000,0)</f>
        <v>0</v>
      </c>
      <c r="T1012" s="216"/>
      <c r="AA1012" s="177" t="s">
        <v>748</v>
      </c>
      <c r="AD1012" s="127" t="s">
        <v>683</v>
      </c>
      <c r="AE1012" s="127" t="s">
        <v>683</v>
      </c>
      <c r="AF1012" s="127" t="s">
        <v>683</v>
      </c>
      <c r="AG1012" s="127" t="s">
        <v>683</v>
      </c>
      <c r="AH1012" s="127" t="s">
        <v>683</v>
      </c>
      <c r="AI1012" s="127" t="s">
        <v>683</v>
      </c>
      <c r="AJ1012" s="127"/>
      <c r="AK1012" s="127" t="s">
        <v>683</v>
      </c>
      <c r="AL1012" s="127" t="s">
        <v>683</v>
      </c>
      <c r="AM1012" s="127" t="s">
        <v>683</v>
      </c>
      <c r="AN1012" s="127"/>
      <c r="AO1012" s="127" t="s">
        <v>683</v>
      </c>
    </row>
    <row r="1013" spans="1:41" ht="15.75" hidden="1" outlineLevel="2">
      <c r="A1013" s="155">
        <v>610000</v>
      </c>
      <c r="B1013" s="156">
        <f t="shared" si="6471"/>
        <v>630601850</v>
      </c>
      <c r="C1013" s="173">
        <v>601850</v>
      </c>
      <c r="D1013" s="140"/>
      <c r="E1013" s="55" t="s">
        <v>110</v>
      </c>
      <c r="F1013" s="78" t="s">
        <v>613</v>
      </c>
      <c r="G1013" s="107" t="s">
        <v>587</v>
      </c>
      <c r="H1013" s="50">
        <f>IFERROR(IF(G1012,H1012/G1012*100,0),0)</f>
        <v>0</v>
      </c>
      <c r="I1013" s="50">
        <f t="shared" ref="I1013" si="6528">IFERROR(IF(H1012,I1012/H1012*100,0),0)</f>
        <v>0</v>
      </c>
      <c r="J1013" s="50">
        <f t="shared" ref="J1013" si="6529">IFERROR(IF(I1012,J1012/I1012*100,0),0)</f>
        <v>0</v>
      </c>
      <c r="K1013" s="50">
        <f t="shared" ref="K1013" si="6530">IFERROR(IF(J1012,K1012/J1012*100,0),0)</f>
        <v>0</v>
      </c>
      <c r="L1013" s="50">
        <f t="shared" ref="L1013" si="6531">IFERROR(IF(K1012,L1012/K1012*100,0),0)</f>
        <v>0</v>
      </c>
      <c r="M1013" s="50">
        <f t="shared" ref="M1013" si="6532">IFERROR(IF(L1012,M1012/L1012*100,0),0)</f>
        <v>0</v>
      </c>
      <c r="N1013" s="107" t="s">
        <v>587</v>
      </c>
      <c r="O1013" s="50">
        <f>IFERROR(IF(N1012,O1012/N1012*100,0),0)</f>
        <v>0</v>
      </c>
      <c r="P1013" s="50">
        <f t="shared" ref="P1013" si="6533">IFERROR(IF(O1012,P1012/O1012*100,0),0)</f>
        <v>0</v>
      </c>
      <c r="Q1013" s="50">
        <f t="shared" ref="Q1013:S1013" si="6534">IFERROR(IF(P1012,Q1012/P1012*100,0),0)</f>
        <v>0</v>
      </c>
      <c r="R1013" s="50">
        <f t="shared" si="6534"/>
        <v>0</v>
      </c>
      <c r="S1013" s="50">
        <f t="shared" si="6534"/>
        <v>0</v>
      </c>
      <c r="T1013" s="215"/>
      <c r="AA1013" s="177" t="s">
        <v>110</v>
      </c>
      <c r="AD1013" s="107" t="s">
        <v>683</v>
      </c>
      <c r="AE1013" s="50" t="s">
        <v>683</v>
      </c>
      <c r="AF1013" s="50" t="s">
        <v>683</v>
      </c>
      <c r="AG1013" s="50" t="s">
        <v>683</v>
      </c>
      <c r="AH1013" s="50" t="s">
        <v>683</v>
      </c>
      <c r="AI1013" s="50" t="s">
        <v>683</v>
      </c>
      <c r="AJ1013" s="50"/>
      <c r="AK1013" s="107" t="s">
        <v>683</v>
      </c>
      <c r="AL1013" s="50" t="s">
        <v>683</v>
      </c>
      <c r="AM1013" s="50" t="s">
        <v>683</v>
      </c>
      <c r="AN1013" s="50"/>
      <c r="AO1013" s="50" t="s">
        <v>683</v>
      </c>
    </row>
    <row r="1014" spans="1:41" ht="15.75" hidden="1" outlineLevel="2">
      <c r="A1014" s="155">
        <v>610010</v>
      </c>
      <c r="B1014" s="156">
        <f t="shared" si="6471"/>
        <v>630601860</v>
      </c>
      <c r="C1014" s="173">
        <v>601860</v>
      </c>
      <c r="D1014" s="140"/>
      <c r="E1014" s="109" t="str">
        <f>E692</f>
        <v>Бюджетообразующее предприятие 93</v>
      </c>
      <c r="F1014" s="24" t="s">
        <v>106</v>
      </c>
      <c r="G1014" s="127">
        <f t="shared" ref="G1014:M1014" si="6535">IFERROR(G370*12*G692/1000,0)</f>
        <v>0</v>
      </c>
      <c r="H1014" s="127">
        <f t="shared" si="6535"/>
        <v>0</v>
      </c>
      <c r="I1014" s="127">
        <f t="shared" si="6535"/>
        <v>0</v>
      </c>
      <c r="J1014" s="127">
        <f t="shared" si="6535"/>
        <v>0</v>
      </c>
      <c r="K1014" s="127">
        <f t="shared" si="6535"/>
        <v>0</v>
      </c>
      <c r="L1014" s="127">
        <f t="shared" si="6535"/>
        <v>0</v>
      </c>
      <c r="M1014" s="127">
        <f t="shared" si="6535"/>
        <v>0</v>
      </c>
      <c r="N1014" s="127">
        <f>IFERROR(N370*3*N692/1000,0)</f>
        <v>0</v>
      </c>
      <c r="O1014" s="127">
        <f t="shared" ref="O1014:Q1014" si="6536">IFERROR(O370*3*O692/1000,0)</f>
        <v>0</v>
      </c>
      <c r="P1014" s="127">
        <f t="shared" si="6536"/>
        <v>0</v>
      </c>
      <c r="Q1014" s="127">
        <f t="shared" si="6536"/>
        <v>0</v>
      </c>
      <c r="R1014" s="127">
        <f>IFERROR(R370*2*R692/1000,0)</f>
        <v>0</v>
      </c>
      <c r="S1014" s="127">
        <f>IFERROR(S370*2*S692/1000,0)</f>
        <v>0</v>
      </c>
      <c r="T1014" s="216"/>
      <c r="AA1014" s="177" t="s">
        <v>749</v>
      </c>
      <c r="AD1014" s="127" t="s">
        <v>683</v>
      </c>
      <c r="AE1014" s="127" t="s">
        <v>683</v>
      </c>
      <c r="AF1014" s="127" t="s">
        <v>683</v>
      </c>
      <c r="AG1014" s="127" t="s">
        <v>683</v>
      </c>
      <c r="AH1014" s="127" t="s">
        <v>683</v>
      </c>
      <c r="AI1014" s="127" t="s">
        <v>683</v>
      </c>
      <c r="AJ1014" s="127"/>
      <c r="AK1014" s="127" t="s">
        <v>683</v>
      </c>
      <c r="AL1014" s="127" t="s">
        <v>683</v>
      </c>
      <c r="AM1014" s="127" t="s">
        <v>683</v>
      </c>
      <c r="AN1014" s="127"/>
      <c r="AO1014" s="127" t="s">
        <v>683</v>
      </c>
    </row>
    <row r="1015" spans="1:41" ht="15.75" hidden="1" outlineLevel="2">
      <c r="A1015" s="155">
        <v>610020</v>
      </c>
      <c r="B1015" s="156">
        <f t="shared" si="6471"/>
        <v>630601870</v>
      </c>
      <c r="C1015" s="173">
        <v>601870</v>
      </c>
      <c r="D1015" s="140"/>
      <c r="E1015" s="55" t="s">
        <v>110</v>
      </c>
      <c r="F1015" s="78" t="s">
        <v>613</v>
      </c>
      <c r="G1015" s="107" t="s">
        <v>587</v>
      </c>
      <c r="H1015" s="50">
        <f>IFERROR(IF(G1014,H1014/G1014*100,0),0)</f>
        <v>0</v>
      </c>
      <c r="I1015" s="50">
        <f t="shared" ref="I1015" si="6537">IFERROR(IF(H1014,I1014/H1014*100,0),0)</f>
        <v>0</v>
      </c>
      <c r="J1015" s="50">
        <f t="shared" ref="J1015" si="6538">IFERROR(IF(I1014,J1014/I1014*100,0),0)</f>
        <v>0</v>
      </c>
      <c r="K1015" s="50">
        <f t="shared" ref="K1015" si="6539">IFERROR(IF(J1014,K1014/J1014*100,0),0)</f>
        <v>0</v>
      </c>
      <c r="L1015" s="50">
        <f t="shared" ref="L1015" si="6540">IFERROR(IF(K1014,L1014/K1014*100,0),0)</f>
        <v>0</v>
      </c>
      <c r="M1015" s="50">
        <f t="shared" ref="M1015" si="6541">IFERROR(IF(L1014,M1014/L1014*100,0),0)</f>
        <v>0</v>
      </c>
      <c r="N1015" s="107" t="s">
        <v>587</v>
      </c>
      <c r="O1015" s="50">
        <f>IFERROR(IF(N1014,O1014/N1014*100,0),0)</f>
        <v>0</v>
      </c>
      <c r="P1015" s="50">
        <f t="shared" ref="P1015" si="6542">IFERROR(IF(O1014,P1014/O1014*100,0),0)</f>
        <v>0</v>
      </c>
      <c r="Q1015" s="50">
        <f t="shared" ref="Q1015:S1015" si="6543">IFERROR(IF(P1014,Q1014/P1014*100,0),0)</f>
        <v>0</v>
      </c>
      <c r="R1015" s="50">
        <f t="shared" si="6543"/>
        <v>0</v>
      </c>
      <c r="S1015" s="50">
        <f t="shared" si="6543"/>
        <v>0</v>
      </c>
      <c r="T1015" s="215"/>
      <c r="AA1015" s="177" t="s">
        <v>110</v>
      </c>
      <c r="AD1015" s="107" t="s">
        <v>683</v>
      </c>
      <c r="AE1015" s="50" t="s">
        <v>683</v>
      </c>
      <c r="AF1015" s="50" t="s">
        <v>683</v>
      </c>
      <c r="AG1015" s="50" t="s">
        <v>683</v>
      </c>
      <c r="AH1015" s="50" t="s">
        <v>683</v>
      </c>
      <c r="AI1015" s="50" t="s">
        <v>683</v>
      </c>
      <c r="AJ1015" s="50"/>
      <c r="AK1015" s="107" t="s">
        <v>683</v>
      </c>
      <c r="AL1015" s="50" t="s">
        <v>683</v>
      </c>
      <c r="AM1015" s="50" t="s">
        <v>683</v>
      </c>
      <c r="AN1015" s="50"/>
      <c r="AO1015" s="50" t="s">
        <v>683</v>
      </c>
    </row>
    <row r="1016" spans="1:41" ht="15.75" hidden="1" outlineLevel="2">
      <c r="A1016" s="155">
        <v>610030</v>
      </c>
      <c r="B1016" s="156">
        <f t="shared" si="6471"/>
        <v>630601880</v>
      </c>
      <c r="C1016" s="173">
        <v>601880</v>
      </c>
      <c r="D1016" s="140"/>
      <c r="E1016" s="109" t="str">
        <f>E694</f>
        <v>Бюджетообразующее предприятие 94</v>
      </c>
      <c r="F1016" s="24" t="s">
        <v>106</v>
      </c>
      <c r="G1016" s="127">
        <f t="shared" ref="G1016:M1016" si="6544">IFERROR(G372*12*G694/1000,0)</f>
        <v>0</v>
      </c>
      <c r="H1016" s="127">
        <f t="shared" si="6544"/>
        <v>0</v>
      </c>
      <c r="I1016" s="127">
        <f t="shared" si="6544"/>
        <v>0</v>
      </c>
      <c r="J1016" s="127">
        <f t="shared" si="6544"/>
        <v>0</v>
      </c>
      <c r="K1016" s="127">
        <f t="shared" si="6544"/>
        <v>0</v>
      </c>
      <c r="L1016" s="127">
        <f t="shared" si="6544"/>
        <v>0</v>
      </c>
      <c r="M1016" s="127">
        <f t="shared" si="6544"/>
        <v>0</v>
      </c>
      <c r="N1016" s="127">
        <f>IFERROR(N372*3*N694/1000,0)</f>
        <v>0</v>
      </c>
      <c r="O1016" s="127">
        <f t="shared" ref="O1016:Q1016" si="6545">IFERROR(O372*3*O694/1000,0)</f>
        <v>0</v>
      </c>
      <c r="P1016" s="127">
        <f t="shared" si="6545"/>
        <v>0</v>
      </c>
      <c r="Q1016" s="127">
        <f t="shared" si="6545"/>
        <v>0</v>
      </c>
      <c r="R1016" s="127">
        <f>IFERROR(R372*2*R694/1000,0)</f>
        <v>0</v>
      </c>
      <c r="S1016" s="127">
        <f>IFERROR(S372*2*S694/1000,0)</f>
        <v>0</v>
      </c>
      <c r="T1016" s="216"/>
      <c r="AA1016" s="177" t="s">
        <v>750</v>
      </c>
      <c r="AD1016" s="127" t="s">
        <v>683</v>
      </c>
      <c r="AE1016" s="127" t="s">
        <v>683</v>
      </c>
      <c r="AF1016" s="127" t="s">
        <v>683</v>
      </c>
      <c r="AG1016" s="127" t="s">
        <v>683</v>
      </c>
      <c r="AH1016" s="127" t="s">
        <v>683</v>
      </c>
      <c r="AI1016" s="127" t="s">
        <v>683</v>
      </c>
      <c r="AJ1016" s="127"/>
      <c r="AK1016" s="127" t="s">
        <v>683</v>
      </c>
      <c r="AL1016" s="127" t="s">
        <v>683</v>
      </c>
      <c r="AM1016" s="127" t="s">
        <v>683</v>
      </c>
      <c r="AN1016" s="127"/>
      <c r="AO1016" s="127" t="s">
        <v>683</v>
      </c>
    </row>
    <row r="1017" spans="1:41" ht="15.75" hidden="1" outlineLevel="2">
      <c r="A1017" s="155">
        <v>610040</v>
      </c>
      <c r="B1017" s="156">
        <f t="shared" si="6471"/>
        <v>630601890</v>
      </c>
      <c r="C1017" s="173">
        <v>601890</v>
      </c>
      <c r="D1017" s="140"/>
      <c r="E1017" s="55" t="s">
        <v>110</v>
      </c>
      <c r="F1017" s="78" t="s">
        <v>613</v>
      </c>
      <c r="G1017" s="107" t="s">
        <v>587</v>
      </c>
      <c r="H1017" s="50">
        <f>IFERROR(IF(G1016,H1016/G1016*100,0),0)</f>
        <v>0</v>
      </c>
      <c r="I1017" s="50">
        <f t="shared" ref="I1017" si="6546">IFERROR(IF(H1016,I1016/H1016*100,0),0)</f>
        <v>0</v>
      </c>
      <c r="J1017" s="50">
        <f t="shared" ref="J1017" si="6547">IFERROR(IF(I1016,J1016/I1016*100,0),0)</f>
        <v>0</v>
      </c>
      <c r="K1017" s="50">
        <f t="shared" ref="K1017" si="6548">IFERROR(IF(J1016,K1016/J1016*100,0),0)</f>
        <v>0</v>
      </c>
      <c r="L1017" s="50">
        <f t="shared" ref="L1017" si="6549">IFERROR(IF(K1016,L1016/K1016*100,0),0)</f>
        <v>0</v>
      </c>
      <c r="M1017" s="50">
        <f t="shared" ref="M1017" si="6550">IFERROR(IF(L1016,M1016/L1016*100,0),0)</f>
        <v>0</v>
      </c>
      <c r="N1017" s="107" t="s">
        <v>587</v>
      </c>
      <c r="O1017" s="50">
        <f>IFERROR(IF(N1016,O1016/N1016*100,0),0)</f>
        <v>0</v>
      </c>
      <c r="P1017" s="50">
        <f t="shared" ref="P1017" si="6551">IFERROR(IF(O1016,P1016/O1016*100,0),0)</f>
        <v>0</v>
      </c>
      <c r="Q1017" s="50">
        <f t="shared" ref="Q1017:S1017" si="6552">IFERROR(IF(P1016,Q1016/P1016*100,0),0)</f>
        <v>0</v>
      </c>
      <c r="R1017" s="50">
        <f t="shared" si="6552"/>
        <v>0</v>
      </c>
      <c r="S1017" s="50">
        <f t="shared" si="6552"/>
        <v>0</v>
      </c>
      <c r="T1017" s="215"/>
      <c r="AA1017" s="177" t="s">
        <v>110</v>
      </c>
      <c r="AD1017" s="107" t="s">
        <v>683</v>
      </c>
      <c r="AE1017" s="50" t="s">
        <v>683</v>
      </c>
      <c r="AF1017" s="50" t="s">
        <v>683</v>
      </c>
      <c r="AG1017" s="50" t="s">
        <v>683</v>
      </c>
      <c r="AH1017" s="50" t="s">
        <v>683</v>
      </c>
      <c r="AI1017" s="50" t="s">
        <v>683</v>
      </c>
      <c r="AJ1017" s="50"/>
      <c r="AK1017" s="107" t="s">
        <v>683</v>
      </c>
      <c r="AL1017" s="50" t="s">
        <v>683</v>
      </c>
      <c r="AM1017" s="50" t="s">
        <v>683</v>
      </c>
      <c r="AN1017" s="50"/>
      <c r="AO1017" s="50" t="s">
        <v>683</v>
      </c>
    </row>
    <row r="1018" spans="1:41" ht="15.75" hidden="1" outlineLevel="2">
      <c r="A1018" s="155">
        <v>610050</v>
      </c>
      <c r="B1018" s="156">
        <f t="shared" si="6471"/>
        <v>630601900</v>
      </c>
      <c r="C1018" s="173">
        <v>601900</v>
      </c>
      <c r="D1018" s="140"/>
      <c r="E1018" s="109" t="str">
        <f>E696</f>
        <v>Бюджетообразующее предприятие 95</v>
      </c>
      <c r="F1018" s="24" t="s">
        <v>106</v>
      </c>
      <c r="G1018" s="127">
        <f t="shared" ref="G1018:M1018" si="6553">IFERROR(G374*12*G696/1000,0)</f>
        <v>0</v>
      </c>
      <c r="H1018" s="127">
        <f t="shared" si="6553"/>
        <v>0</v>
      </c>
      <c r="I1018" s="127">
        <f t="shared" si="6553"/>
        <v>0</v>
      </c>
      <c r="J1018" s="127">
        <f t="shared" si="6553"/>
        <v>0</v>
      </c>
      <c r="K1018" s="127">
        <f t="shared" si="6553"/>
        <v>0</v>
      </c>
      <c r="L1018" s="127">
        <f t="shared" si="6553"/>
        <v>0</v>
      </c>
      <c r="M1018" s="127">
        <f t="shared" si="6553"/>
        <v>0</v>
      </c>
      <c r="N1018" s="127">
        <f>IFERROR(N374*3*N696/1000,0)</f>
        <v>0</v>
      </c>
      <c r="O1018" s="127">
        <f t="shared" ref="O1018:Q1018" si="6554">IFERROR(O374*3*O696/1000,0)</f>
        <v>0</v>
      </c>
      <c r="P1018" s="127">
        <f t="shared" si="6554"/>
        <v>0</v>
      </c>
      <c r="Q1018" s="127">
        <f t="shared" si="6554"/>
        <v>0</v>
      </c>
      <c r="R1018" s="127">
        <f>IFERROR(R374*2*R696/1000,0)</f>
        <v>0</v>
      </c>
      <c r="S1018" s="127">
        <f>IFERROR(S374*2*S696/1000,0)</f>
        <v>0</v>
      </c>
      <c r="T1018" s="216"/>
      <c r="AA1018" s="177" t="s">
        <v>751</v>
      </c>
      <c r="AD1018" s="127" t="s">
        <v>683</v>
      </c>
      <c r="AE1018" s="127" t="s">
        <v>683</v>
      </c>
      <c r="AF1018" s="127" t="s">
        <v>683</v>
      </c>
      <c r="AG1018" s="127" t="s">
        <v>683</v>
      </c>
      <c r="AH1018" s="127" t="s">
        <v>683</v>
      </c>
      <c r="AI1018" s="127" t="s">
        <v>683</v>
      </c>
      <c r="AJ1018" s="127"/>
      <c r="AK1018" s="127" t="s">
        <v>683</v>
      </c>
      <c r="AL1018" s="127" t="s">
        <v>683</v>
      </c>
      <c r="AM1018" s="127" t="s">
        <v>683</v>
      </c>
      <c r="AN1018" s="127"/>
      <c r="AO1018" s="127" t="s">
        <v>683</v>
      </c>
    </row>
    <row r="1019" spans="1:41" ht="15.75" hidden="1" outlineLevel="2">
      <c r="A1019" s="155">
        <v>610060</v>
      </c>
      <c r="B1019" s="156">
        <f t="shared" si="6471"/>
        <v>630601910</v>
      </c>
      <c r="C1019" s="173">
        <v>601910</v>
      </c>
      <c r="D1019" s="140"/>
      <c r="E1019" s="55" t="s">
        <v>110</v>
      </c>
      <c r="F1019" s="78" t="s">
        <v>613</v>
      </c>
      <c r="G1019" s="107" t="s">
        <v>587</v>
      </c>
      <c r="H1019" s="50">
        <f>IFERROR(IF(G1018,H1018/G1018*100,0),0)</f>
        <v>0</v>
      </c>
      <c r="I1019" s="50">
        <f t="shared" ref="I1019" si="6555">IFERROR(IF(H1018,I1018/H1018*100,0),0)</f>
        <v>0</v>
      </c>
      <c r="J1019" s="50">
        <f t="shared" ref="J1019" si="6556">IFERROR(IF(I1018,J1018/I1018*100,0),0)</f>
        <v>0</v>
      </c>
      <c r="K1019" s="50">
        <f t="shared" ref="K1019" si="6557">IFERROR(IF(J1018,K1018/J1018*100,0),0)</f>
        <v>0</v>
      </c>
      <c r="L1019" s="50">
        <f t="shared" ref="L1019" si="6558">IFERROR(IF(K1018,L1018/K1018*100,0),0)</f>
        <v>0</v>
      </c>
      <c r="M1019" s="50">
        <f t="shared" ref="M1019" si="6559">IFERROR(IF(L1018,M1018/L1018*100,0),0)</f>
        <v>0</v>
      </c>
      <c r="N1019" s="107" t="s">
        <v>587</v>
      </c>
      <c r="O1019" s="50">
        <f>IFERROR(IF(N1018,O1018/N1018*100,0),0)</f>
        <v>0</v>
      </c>
      <c r="P1019" s="50">
        <f t="shared" ref="P1019" si="6560">IFERROR(IF(O1018,P1018/O1018*100,0),0)</f>
        <v>0</v>
      </c>
      <c r="Q1019" s="50">
        <f t="shared" ref="Q1019:S1019" si="6561">IFERROR(IF(P1018,Q1018/P1018*100,0),0)</f>
        <v>0</v>
      </c>
      <c r="R1019" s="50">
        <f t="shared" si="6561"/>
        <v>0</v>
      </c>
      <c r="S1019" s="50">
        <f t="shared" si="6561"/>
        <v>0</v>
      </c>
      <c r="T1019" s="215"/>
      <c r="AA1019" s="177" t="s">
        <v>110</v>
      </c>
      <c r="AD1019" s="107" t="s">
        <v>683</v>
      </c>
      <c r="AE1019" s="50" t="s">
        <v>683</v>
      </c>
      <c r="AF1019" s="50" t="s">
        <v>683</v>
      </c>
      <c r="AG1019" s="50" t="s">
        <v>683</v>
      </c>
      <c r="AH1019" s="50" t="s">
        <v>683</v>
      </c>
      <c r="AI1019" s="50" t="s">
        <v>683</v>
      </c>
      <c r="AJ1019" s="50"/>
      <c r="AK1019" s="107" t="s">
        <v>683</v>
      </c>
      <c r="AL1019" s="50" t="s">
        <v>683</v>
      </c>
      <c r="AM1019" s="50" t="s">
        <v>683</v>
      </c>
      <c r="AN1019" s="50"/>
      <c r="AO1019" s="50" t="s">
        <v>683</v>
      </c>
    </row>
    <row r="1020" spans="1:41" ht="15.75" hidden="1" outlineLevel="2">
      <c r="A1020" s="155">
        <v>610070</v>
      </c>
      <c r="B1020" s="156">
        <f t="shared" si="6471"/>
        <v>630601920</v>
      </c>
      <c r="C1020" s="173">
        <v>601920</v>
      </c>
      <c r="D1020" s="140"/>
      <c r="E1020" s="109" t="str">
        <f>E698</f>
        <v>Бюджетообразующее предприятие 96</v>
      </c>
      <c r="F1020" s="24" t="s">
        <v>106</v>
      </c>
      <c r="G1020" s="127">
        <f t="shared" ref="G1020:M1020" si="6562">IFERROR(G376*12*G698/1000,0)</f>
        <v>0</v>
      </c>
      <c r="H1020" s="127">
        <f t="shared" si="6562"/>
        <v>0</v>
      </c>
      <c r="I1020" s="127">
        <f t="shared" si="6562"/>
        <v>0</v>
      </c>
      <c r="J1020" s="127">
        <f t="shared" si="6562"/>
        <v>0</v>
      </c>
      <c r="K1020" s="127">
        <f t="shared" si="6562"/>
        <v>0</v>
      </c>
      <c r="L1020" s="127">
        <f t="shared" si="6562"/>
        <v>0</v>
      </c>
      <c r="M1020" s="127">
        <f t="shared" si="6562"/>
        <v>0</v>
      </c>
      <c r="N1020" s="127">
        <f>IFERROR(N376*3*N698/1000,0)</f>
        <v>0</v>
      </c>
      <c r="O1020" s="127">
        <f t="shared" ref="O1020:Q1020" si="6563">IFERROR(O376*3*O698/1000,0)</f>
        <v>0</v>
      </c>
      <c r="P1020" s="127">
        <f t="shared" si="6563"/>
        <v>0</v>
      </c>
      <c r="Q1020" s="127">
        <f t="shared" si="6563"/>
        <v>0</v>
      </c>
      <c r="R1020" s="127">
        <f>IFERROR(R376*2*R698/1000,0)</f>
        <v>0</v>
      </c>
      <c r="S1020" s="127">
        <f>IFERROR(S376*2*S698/1000,0)</f>
        <v>0</v>
      </c>
      <c r="T1020" s="216"/>
      <c r="AA1020" s="177" t="s">
        <v>752</v>
      </c>
      <c r="AD1020" s="127" t="s">
        <v>683</v>
      </c>
      <c r="AE1020" s="127" t="s">
        <v>683</v>
      </c>
      <c r="AF1020" s="127" t="s">
        <v>683</v>
      </c>
      <c r="AG1020" s="127" t="s">
        <v>683</v>
      </c>
      <c r="AH1020" s="127" t="s">
        <v>683</v>
      </c>
      <c r="AI1020" s="127" t="s">
        <v>683</v>
      </c>
      <c r="AJ1020" s="127"/>
      <c r="AK1020" s="127" t="s">
        <v>683</v>
      </c>
      <c r="AL1020" s="127" t="s">
        <v>683</v>
      </c>
      <c r="AM1020" s="127" t="s">
        <v>683</v>
      </c>
      <c r="AN1020" s="127"/>
      <c r="AO1020" s="127" t="s">
        <v>683</v>
      </c>
    </row>
    <row r="1021" spans="1:41" ht="15.75" hidden="1" outlineLevel="2">
      <c r="A1021" s="155">
        <v>610080</v>
      </c>
      <c r="B1021" s="156">
        <f t="shared" si="6471"/>
        <v>630601930</v>
      </c>
      <c r="C1021" s="173">
        <v>601930</v>
      </c>
      <c r="D1021" s="140"/>
      <c r="E1021" s="55" t="s">
        <v>110</v>
      </c>
      <c r="F1021" s="78" t="s">
        <v>613</v>
      </c>
      <c r="G1021" s="107" t="s">
        <v>587</v>
      </c>
      <c r="H1021" s="50">
        <f>IFERROR(IF(G1020,H1020/G1020*100,0),0)</f>
        <v>0</v>
      </c>
      <c r="I1021" s="50">
        <f t="shared" ref="I1021" si="6564">IFERROR(IF(H1020,I1020/H1020*100,0),0)</f>
        <v>0</v>
      </c>
      <c r="J1021" s="50">
        <f t="shared" ref="J1021" si="6565">IFERROR(IF(I1020,J1020/I1020*100,0),0)</f>
        <v>0</v>
      </c>
      <c r="K1021" s="50">
        <f t="shared" ref="K1021" si="6566">IFERROR(IF(J1020,K1020/J1020*100,0),0)</f>
        <v>0</v>
      </c>
      <c r="L1021" s="50">
        <f t="shared" ref="L1021" si="6567">IFERROR(IF(K1020,L1020/K1020*100,0),0)</f>
        <v>0</v>
      </c>
      <c r="M1021" s="50">
        <f t="shared" ref="M1021" si="6568">IFERROR(IF(L1020,M1020/L1020*100,0),0)</f>
        <v>0</v>
      </c>
      <c r="N1021" s="107" t="s">
        <v>587</v>
      </c>
      <c r="O1021" s="50">
        <f>IFERROR(IF(N1020,O1020/N1020*100,0),0)</f>
        <v>0</v>
      </c>
      <c r="P1021" s="50">
        <f t="shared" ref="P1021" si="6569">IFERROR(IF(O1020,P1020/O1020*100,0),0)</f>
        <v>0</v>
      </c>
      <c r="Q1021" s="50">
        <f t="shared" ref="Q1021:S1021" si="6570">IFERROR(IF(P1020,Q1020/P1020*100,0),0)</f>
        <v>0</v>
      </c>
      <c r="R1021" s="50">
        <f t="shared" si="6570"/>
        <v>0</v>
      </c>
      <c r="S1021" s="50">
        <f t="shared" si="6570"/>
        <v>0</v>
      </c>
      <c r="T1021" s="215"/>
      <c r="AA1021" s="177" t="s">
        <v>110</v>
      </c>
      <c r="AD1021" s="107" t="s">
        <v>683</v>
      </c>
      <c r="AE1021" s="50" t="s">
        <v>683</v>
      </c>
      <c r="AF1021" s="50" t="s">
        <v>683</v>
      </c>
      <c r="AG1021" s="50" t="s">
        <v>683</v>
      </c>
      <c r="AH1021" s="50" t="s">
        <v>683</v>
      </c>
      <c r="AI1021" s="50" t="s">
        <v>683</v>
      </c>
      <c r="AJ1021" s="50"/>
      <c r="AK1021" s="107" t="s">
        <v>683</v>
      </c>
      <c r="AL1021" s="50" t="s">
        <v>683</v>
      </c>
      <c r="AM1021" s="50" t="s">
        <v>683</v>
      </c>
      <c r="AN1021" s="50"/>
      <c r="AO1021" s="50" t="s">
        <v>683</v>
      </c>
    </row>
    <row r="1022" spans="1:41" ht="15.75" hidden="1" outlineLevel="2">
      <c r="A1022" s="155">
        <v>610090</v>
      </c>
      <c r="B1022" s="156">
        <f t="shared" si="6471"/>
        <v>630601940</v>
      </c>
      <c r="C1022" s="173">
        <v>601940</v>
      </c>
      <c r="D1022" s="140"/>
      <c r="E1022" s="109" t="str">
        <f>E700</f>
        <v>Бюджетообразующее предприятие 97</v>
      </c>
      <c r="F1022" s="24" t="s">
        <v>106</v>
      </c>
      <c r="G1022" s="127">
        <f t="shared" ref="G1022:M1022" si="6571">IFERROR(G378*12*G700/1000,0)</f>
        <v>0</v>
      </c>
      <c r="H1022" s="127">
        <f t="shared" si="6571"/>
        <v>0</v>
      </c>
      <c r="I1022" s="127">
        <f t="shared" si="6571"/>
        <v>0</v>
      </c>
      <c r="J1022" s="127">
        <f t="shared" si="6571"/>
        <v>0</v>
      </c>
      <c r="K1022" s="127">
        <f t="shared" si="6571"/>
        <v>0</v>
      </c>
      <c r="L1022" s="127">
        <f t="shared" si="6571"/>
        <v>0</v>
      </c>
      <c r="M1022" s="127">
        <f t="shared" si="6571"/>
        <v>0</v>
      </c>
      <c r="N1022" s="127">
        <f>IFERROR(N378*3*N700/1000,0)</f>
        <v>0</v>
      </c>
      <c r="O1022" s="127">
        <f t="shared" ref="O1022:Q1022" si="6572">IFERROR(O378*3*O700/1000,0)</f>
        <v>0</v>
      </c>
      <c r="P1022" s="127">
        <f t="shared" si="6572"/>
        <v>0</v>
      </c>
      <c r="Q1022" s="127">
        <f t="shared" si="6572"/>
        <v>0</v>
      </c>
      <c r="R1022" s="127">
        <f>IFERROR(R378*2*R700/1000,0)</f>
        <v>0</v>
      </c>
      <c r="S1022" s="127">
        <f>IFERROR(S378*2*S700/1000,0)</f>
        <v>0</v>
      </c>
      <c r="T1022" s="216"/>
      <c r="AA1022" s="177" t="s">
        <v>753</v>
      </c>
      <c r="AD1022" s="127" t="s">
        <v>683</v>
      </c>
      <c r="AE1022" s="127" t="s">
        <v>683</v>
      </c>
      <c r="AF1022" s="127" t="s">
        <v>683</v>
      </c>
      <c r="AG1022" s="127" t="s">
        <v>683</v>
      </c>
      <c r="AH1022" s="127" t="s">
        <v>683</v>
      </c>
      <c r="AI1022" s="127" t="s">
        <v>683</v>
      </c>
      <c r="AJ1022" s="127"/>
      <c r="AK1022" s="127" t="s">
        <v>683</v>
      </c>
      <c r="AL1022" s="127" t="s">
        <v>683</v>
      </c>
      <c r="AM1022" s="127" t="s">
        <v>683</v>
      </c>
      <c r="AN1022" s="127"/>
      <c r="AO1022" s="127" t="s">
        <v>683</v>
      </c>
    </row>
    <row r="1023" spans="1:41" ht="15.75" hidden="1" outlineLevel="2">
      <c r="A1023" s="155">
        <v>610100</v>
      </c>
      <c r="B1023" s="156">
        <f t="shared" si="6471"/>
        <v>630601950</v>
      </c>
      <c r="C1023" s="173">
        <v>601950</v>
      </c>
      <c r="D1023" s="140"/>
      <c r="E1023" s="55" t="s">
        <v>110</v>
      </c>
      <c r="F1023" s="78" t="s">
        <v>613</v>
      </c>
      <c r="G1023" s="107" t="s">
        <v>587</v>
      </c>
      <c r="H1023" s="50">
        <f>IFERROR(IF(G1022,H1022/G1022*100,0),0)</f>
        <v>0</v>
      </c>
      <c r="I1023" s="50">
        <f t="shared" ref="I1023" si="6573">IFERROR(IF(H1022,I1022/H1022*100,0),0)</f>
        <v>0</v>
      </c>
      <c r="J1023" s="50">
        <f t="shared" ref="J1023" si="6574">IFERROR(IF(I1022,J1022/I1022*100,0),0)</f>
        <v>0</v>
      </c>
      <c r="K1023" s="50">
        <f t="shared" ref="K1023" si="6575">IFERROR(IF(J1022,K1022/J1022*100,0),0)</f>
        <v>0</v>
      </c>
      <c r="L1023" s="50">
        <f t="shared" ref="L1023" si="6576">IFERROR(IF(K1022,L1022/K1022*100,0),0)</f>
        <v>0</v>
      </c>
      <c r="M1023" s="50">
        <f t="shared" ref="M1023" si="6577">IFERROR(IF(L1022,M1022/L1022*100,0),0)</f>
        <v>0</v>
      </c>
      <c r="N1023" s="107" t="s">
        <v>587</v>
      </c>
      <c r="O1023" s="50">
        <f>IFERROR(IF(N1022,O1022/N1022*100,0),0)</f>
        <v>0</v>
      </c>
      <c r="P1023" s="50">
        <f t="shared" ref="P1023" si="6578">IFERROR(IF(O1022,P1022/O1022*100,0),0)</f>
        <v>0</v>
      </c>
      <c r="Q1023" s="50">
        <f t="shared" ref="Q1023:S1023" si="6579">IFERROR(IF(P1022,Q1022/P1022*100,0),0)</f>
        <v>0</v>
      </c>
      <c r="R1023" s="50">
        <f t="shared" si="6579"/>
        <v>0</v>
      </c>
      <c r="S1023" s="50">
        <f t="shared" si="6579"/>
        <v>0</v>
      </c>
      <c r="T1023" s="215"/>
      <c r="AA1023" s="177" t="s">
        <v>110</v>
      </c>
      <c r="AD1023" s="107" t="s">
        <v>683</v>
      </c>
      <c r="AE1023" s="50" t="s">
        <v>683</v>
      </c>
      <c r="AF1023" s="50" t="s">
        <v>683</v>
      </c>
      <c r="AG1023" s="50" t="s">
        <v>683</v>
      </c>
      <c r="AH1023" s="50" t="s">
        <v>683</v>
      </c>
      <c r="AI1023" s="50" t="s">
        <v>683</v>
      </c>
      <c r="AJ1023" s="50"/>
      <c r="AK1023" s="107" t="s">
        <v>683</v>
      </c>
      <c r="AL1023" s="50" t="s">
        <v>683</v>
      </c>
      <c r="AM1023" s="50" t="s">
        <v>683</v>
      </c>
      <c r="AN1023" s="50"/>
      <c r="AO1023" s="50" t="s">
        <v>683</v>
      </c>
    </row>
    <row r="1024" spans="1:41" ht="15.75" hidden="1" outlineLevel="2">
      <c r="A1024" s="155">
        <v>610110</v>
      </c>
      <c r="B1024" s="156">
        <f t="shared" si="6471"/>
        <v>630601960</v>
      </c>
      <c r="C1024" s="173">
        <v>601960</v>
      </c>
      <c r="D1024" s="140"/>
      <c r="E1024" s="109" t="str">
        <f>E702</f>
        <v>Бюджетообразующее предприятие 98</v>
      </c>
      <c r="F1024" s="24" t="s">
        <v>106</v>
      </c>
      <c r="G1024" s="127">
        <f t="shared" ref="G1024:M1024" si="6580">IFERROR(G380*12*G702/1000,0)</f>
        <v>0</v>
      </c>
      <c r="H1024" s="127">
        <f t="shared" si="6580"/>
        <v>0</v>
      </c>
      <c r="I1024" s="127">
        <f t="shared" si="6580"/>
        <v>0</v>
      </c>
      <c r="J1024" s="127">
        <f t="shared" si="6580"/>
        <v>0</v>
      </c>
      <c r="K1024" s="127">
        <f t="shared" si="6580"/>
        <v>0</v>
      </c>
      <c r="L1024" s="127">
        <f t="shared" si="6580"/>
        <v>0</v>
      </c>
      <c r="M1024" s="127">
        <f t="shared" si="6580"/>
        <v>0</v>
      </c>
      <c r="N1024" s="127">
        <f>IFERROR(N380*3*N702/1000,0)</f>
        <v>0</v>
      </c>
      <c r="O1024" s="127">
        <f t="shared" ref="O1024:Q1024" si="6581">IFERROR(O380*3*O702/1000,0)</f>
        <v>0</v>
      </c>
      <c r="P1024" s="127">
        <f t="shared" si="6581"/>
        <v>0</v>
      </c>
      <c r="Q1024" s="127">
        <f t="shared" si="6581"/>
        <v>0</v>
      </c>
      <c r="R1024" s="127">
        <f>IFERROR(R380*2*R702/1000,0)</f>
        <v>0</v>
      </c>
      <c r="S1024" s="127">
        <f>IFERROR(S380*2*S702/1000,0)</f>
        <v>0</v>
      </c>
      <c r="T1024" s="216"/>
      <c r="AA1024" s="177" t="s">
        <v>754</v>
      </c>
      <c r="AD1024" s="127" t="s">
        <v>683</v>
      </c>
      <c r="AE1024" s="127" t="s">
        <v>683</v>
      </c>
      <c r="AF1024" s="127" t="s">
        <v>683</v>
      </c>
      <c r="AG1024" s="127" t="s">
        <v>683</v>
      </c>
      <c r="AH1024" s="127" t="s">
        <v>683</v>
      </c>
      <c r="AI1024" s="127" t="s">
        <v>683</v>
      </c>
      <c r="AJ1024" s="127"/>
      <c r="AK1024" s="127" t="s">
        <v>683</v>
      </c>
      <c r="AL1024" s="127" t="s">
        <v>683</v>
      </c>
      <c r="AM1024" s="127" t="s">
        <v>683</v>
      </c>
      <c r="AN1024" s="127"/>
      <c r="AO1024" s="127" t="s">
        <v>683</v>
      </c>
    </row>
    <row r="1025" spans="1:41" ht="15.75" hidden="1" outlineLevel="2">
      <c r="A1025" s="155">
        <v>610120</v>
      </c>
      <c r="B1025" s="156">
        <f t="shared" si="6471"/>
        <v>630601970</v>
      </c>
      <c r="C1025" s="173">
        <v>601970</v>
      </c>
      <c r="D1025" s="140"/>
      <c r="E1025" s="55" t="s">
        <v>110</v>
      </c>
      <c r="F1025" s="78" t="s">
        <v>613</v>
      </c>
      <c r="G1025" s="107" t="s">
        <v>587</v>
      </c>
      <c r="H1025" s="50">
        <f>IFERROR(IF(G1024,H1024/G1024*100,0),0)</f>
        <v>0</v>
      </c>
      <c r="I1025" s="50">
        <f t="shared" ref="I1025" si="6582">IFERROR(IF(H1024,I1024/H1024*100,0),0)</f>
        <v>0</v>
      </c>
      <c r="J1025" s="50">
        <f t="shared" ref="J1025" si="6583">IFERROR(IF(I1024,J1024/I1024*100,0),0)</f>
        <v>0</v>
      </c>
      <c r="K1025" s="50">
        <f t="shared" ref="K1025" si="6584">IFERROR(IF(J1024,K1024/J1024*100,0),0)</f>
        <v>0</v>
      </c>
      <c r="L1025" s="50">
        <f t="shared" ref="L1025" si="6585">IFERROR(IF(K1024,L1024/K1024*100,0),0)</f>
        <v>0</v>
      </c>
      <c r="M1025" s="50">
        <f t="shared" ref="M1025" si="6586">IFERROR(IF(L1024,M1024/L1024*100,0),0)</f>
        <v>0</v>
      </c>
      <c r="N1025" s="107" t="s">
        <v>587</v>
      </c>
      <c r="O1025" s="50">
        <f>IFERROR(IF(N1024,O1024/N1024*100,0),0)</f>
        <v>0</v>
      </c>
      <c r="P1025" s="50">
        <f t="shared" ref="P1025" si="6587">IFERROR(IF(O1024,P1024/O1024*100,0),0)</f>
        <v>0</v>
      </c>
      <c r="Q1025" s="50">
        <f t="shared" ref="Q1025:S1025" si="6588">IFERROR(IF(P1024,Q1024/P1024*100,0),0)</f>
        <v>0</v>
      </c>
      <c r="R1025" s="50">
        <f t="shared" si="6588"/>
        <v>0</v>
      </c>
      <c r="S1025" s="50">
        <f t="shared" si="6588"/>
        <v>0</v>
      </c>
      <c r="T1025" s="215"/>
      <c r="AA1025" s="177" t="s">
        <v>110</v>
      </c>
      <c r="AD1025" s="107" t="s">
        <v>683</v>
      </c>
      <c r="AE1025" s="50" t="s">
        <v>683</v>
      </c>
      <c r="AF1025" s="50" t="s">
        <v>683</v>
      </c>
      <c r="AG1025" s="50" t="s">
        <v>683</v>
      </c>
      <c r="AH1025" s="50" t="s">
        <v>683</v>
      </c>
      <c r="AI1025" s="50" t="s">
        <v>683</v>
      </c>
      <c r="AJ1025" s="50"/>
      <c r="AK1025" s="107" t="s">
        <v>683</v>
      </c>
      <c r="AL1025" s="50" t="s">
        <v>683</v>
      </c>
      <c r="AM1025" s="50" t="s">
        <v>683</v>
      </c>
      <c r="AN1025" s="50"/>
      <c r="AO1025" s="50" t="s">
        <v>683</v>
      </c>
    </row>
    <row r="1026" spans="1:41" ht="15.75" hidden="1" outlineLevel="2">
      <c r="A1026" s="155">
        <v>610130</v>
      </c>
      <c r="B1026" s="156">
        <f t="shared" si="6471"/>
        <v>630601980</v>
      </c>
      <c r="C1026" s="173">
        <v>601980</v>
      </c>
      <c r="D1026" s="140"/>
      <c r="E1026" s="109" t="str">
        <f>E704</f>
        <v>Бюджетообразующее предприятие 99</v>
      </c>
      <c r="F1026" s="24" t="s">
        <v>106</v>
      </c>
      <c r="G1026" s="127">
        <f t="shared" ref="G1026:M1026" si="6589">IFERROR(G382*12*G704/1000,0)</f>
        <v>0</v>
      </c>
      <c r="H1026" s="127">
        <f t="shared" si="6589"/>
        <v>0</v>
      </c>
      <c r="I1026" s="127">
        <f t="shared" si="6589"/>
        <v>0</v>
      </c>
      <c r="J1026" s="127">
        <f t="shared" si="6589"/>
        <v>0</v>
      </c>
      <c r="K1026" s="127">
        <f t="shared" si="6589"/>
        <v>0</v>
      </c>
      <c r="L1026" s="127">
        <f t="shared" si="6589"/>
        <v>0</v>
      </c>
      <c r="M1026" s="127">
        <f t="shared" si="6589"/>
        <v>0</v>
      </c>
      <c r="N1026" s="127">
        <f>IFERROR(N382*3*N704/1000,0)</f>
        <v>0</v>
      </c>
      <c r="O1026" s="127">
        <f t="shared" ref="O1026:Q1026" si="6590">IFERROR(O382*3*O704/1000,0)</f>
        <v>0</v>
      </c>
      <c r="P1026" s="127">
        <f t="shared" si="6590"/>
        <v>0</v>
      </c>
      <c r="Q1026" s="127">
        <f t="shared" si="6590"/>
        <v>0</v>
      </c>
      <c r="R1026" s="127">
        <f>IFERROR(R382*2*R704/1000,0)</f>
        <v>0</v>
      </c>
      <c r="S1026" s="127">
        <f>IFERROR(S382*2*S704/1000,0)</f>
        <v>0</v>
      </c>
      <c r="T1026" s="216"/>
      <c r="AA1026" s="177" t="s">
        <v>755</v>
      </c>
      <c r="AD1026" s="127" t="s">
        <v>683</v>
      </c>
      <c r="AE1026" s="127" t="s">
        <v>683</v>
      </c>
      <c r="AF1026" s="127" t="s">
        <v>683</v>
      </c>
      <c r="AG1026" s="127" t="s">
        <v>683</v>
      </c>
      <c r="AH1026" s="127" t="s">
        <v>683</v>
      </c>
      <c r="AI1026" s="127" t="s">
        <v>683</v>
      </c>
      <c r="AJ1026" s="127"/>
      <c r="AK1026" s="127" t="s">
        <v>683</v>
      </c>
      <c r="AL1026" s="127" t="s">
        <v>683</v>
      </c>
      <c r="AM1026" s="127" t="s">
        <v>683</v>
      </c>
      <c r="AN1026" s="127"/>
      <c r="AO1026" s="127" t="s">
        <v>683</v>
      </c>
    </row>
    <row r="1027" spans="1:41" ht="15.75" hidden="1" outlineLevel="2">
      <c r="A1027" s="155">
        <v>610140</v>
      </c>
      <c r="B1027" s="156">
        <f t="shared" si="6471"/>
        <v>630601990</v>
      </c>
      <c r="C1027" s="173">
        <v>601990</v>
      </c>
      <c r="D1027" s="140"/>
      <c r="E1027" s="55" t="s">
        <v>110</v>
      </c>
      <c r="F1027" s="78" t="s">
        <v>613</v>
      </c>
      <c r="G1027" s="107" t="s">
        <v>587</v>
      </c>
      <c r="H1027" s="50">
        <f>IFERROR(IF(G1026,H1026/G1026*100,0),0)</f>
        <v>0</v>
      </c>
      <c r="I1027" s="50">
        <f t="shared" ref="I1027" si="6591">IFERROR(IF(H1026,I1026/H1026*100,0),0)</f>
        <v>0</v>
      </c>
      <c r="J1027" s="50">
        <f t="shared" ref="J1027" si="6592">IFERROR(IF(I1026,J1026/I1026*100,0),0)</f>
        <v>0</v>
      </c>
      <c r="K1027" s="50">
        <f t="shared" ref="K1027" si="6593">IFERROR(IF(J1026,K1026/J1026*100,0),0)</f>
        <v>0</v>
      </c>
      <c r="L1027" s="50">
        <f t="shared" ref="L1027" si="6594">IFERROR(IF(K1026,L1026/K1026*100,0),0)</f>
        <v>0</v>
      </c>
      <c r="M1027" s="50">
        <f t="shared" ref="M1027" si="6595">IFERROR(IF(L1026,M1026/L1026*100,0),0)</f>
        <v>0</v>
      </c>
      <c r="N1027" s="107" t="s">
        <v>587</v>
      </c>
      <c r="O1027" s="50">
        <f>IFERROR(IF(N1026,O1026/N1026*100,0),0)</f>
        <v>0</v>
      </c>
      <c r="P1027" s="50">
        <f t="shared" ref="P1027" si="6596">IFERROR(IF(O1026,P1026/O1026*100,0),0)</f>
        <v>0</v>
      </c>
      <c r="Q1027" s="50">
        <f t="shared" ref="Q1027:S1027" si="6597">IFERROR(IF(P1026,Q1026/P1026*100,0),0)</f>
        <v>0</v>
      </c>
      <c r="R1027" s="50">
        <f t="shared" si="6597"/>
        <v>0</v>
      </c>
      <c r="S1027" s="50">
        <f t="shared" si="6597"/>
        <v>0</v>
      </c>
      <c r="T1027" s="215"/>
      <c r="AA1027" s="177" t="s">
        <v>110</v>
      </c>
      <c r="AD1027" s="107" t="s">
        <v>683</v>
      </c>
      <c r="AE1027" s="50" t="s">
        <v>683</v>
      </c>
      <c r="AF1027" s="50" t="s">
        <v>683</v>
      </c>
      <c r="AG1027" s="50" t="s">
        <v>683</v>
      </c>
      <c r="AH1027" s="50" t="s">
        <v>683</v>
      </c>
      <c r="AI1027" s="50" t="s">
        <v>683</v>
      </c>
      <c r="AJ1027" s="50"/>
      <c r="AK1027" s="107" t="s">
        <v>683</v>
      </c>
      <c r="AL1027" s="50" t="s">
        <v>683</v>
      </c>
      <c r="AM1027" s="50" t="s">
        <v>683</v>
      </c>
      <c r="AN1027" s="50"/>
      <c r="AO1027" s="50" t="s">
        <v>683</v>
      </c>
    </row>
    <row r="1028" spans="1:41" ht="15.75" hidden="1" outlineLevel="2">
      <c r="A1028" s="155">
        <v>610150</v>
      </c>
      <c r="B1028" s="156">
        <f t="shared" si="6471"/>
        <v>630602000</v>
      </c>
      <c r="C1028" s="173">
        <v>602000</v>
      </c>
      <c r="D1028" s="140"/>
      <c r="E1028" s="109" t="str">
        <f>E706</f>
        <v>Бюджетообразующее предприятие 100</v>
      </c>
      <c r="F1028" s="24" t="s">
        <v>106</v>
      </c>
      <c r="G1028" s="127">
        <f t="shared" ref="G1028:M1028" si="6598">IFERROR(G384*12*G706/1000,0)</f>
        <v>0</v>
      </c>
      <c r="H1028" s="127">
        <f t="shared" si="6598"/>
        <v>0</v>
      </c>
      <c r="I1028" s="127">
        <f t="shared" si="6598"/>
        <v>0</v>
      </c>
      <c r="J1028" s="127">
        <f t="shared" si="6598"/>
        <v>0</v>
      </c>
      <c r="K1028" s="127">
        <f t="shared" si="6598"/>
        <v>0</v>
      </c>
      <c r="L1028" s="127">
        <f t="shared" si="6598"/>
        <v>0</v>
      </c>
      <c r="M1028" s="127">
        <f t="shared" si="6598"/>
        <v>0</v>
      </c>
      <c r="N1028" s="127">
        <f>IFERROR(N384*3*N706/1000,0)</f>
        <v>0</v>
      </c>
      <c r="O1028" s="127">
        <f t="shared" ref="O1028:Q1028" si="6599">IFERROR(O384*3*O706/1000,0)</f>
        <v>0</v>
      </c>
      <c r="P1028" s="127">
        <f t="shared" si="6599"/>
        <v>0</v>
      </c>
      <c r="Q1028" s="127">
        <f t="shared" si="6599"/>
        <v>0</v>
      </c>
      <c r="R1028" s="127">
        <f>IFERROR(R384*2*R706/1000,0)</f>
        <v>0</v>
      </c>
      <c r="S1028" s="127">
        <f>IFERROR(S384*2*S706/1000,0)</f>
        <v>0</v>
      </c>
      <c r="T1028" s="216"/>
      <c r="AA1028" s="177" t="s">
        <v>756</v>
      </c>
      <c r="AD1028" s="127" t="s">
        <v>683</v>
      </c>
      <c r="AE1028" s="127" t="s">
        <v>683</v>
      </c>
      <c r="AF1028" s="127" t="s">
        <v>683</v>
      </c>
      <c r="AG1028" s="127" t="s">
        <v>683</v>
      </c>
      <c r="AH1028" s="127" t="s">
        <v>683</v>
      </c>
      <c r="AI1028" s="127" t="s">
        <v>683</v>
      </c>
      <c r="AJ1028" s="127"/>
      <c r="AK1028" s="127" t="s">
        <v>683</v>
      </c>
      <c r="AL1028" s="127" t="s">
        <v>683</v>
      </c>
      <c r="AM1028" s="127" t="s">
        <v>683</v>
      </c>
      <c r="AN1028" s="127"/>
      <c r="AO1028" s="127" t="s">
        <v>683</v>
      </c>
    </row>
    <row r="1029" spans="1:41" ht="15.75" hidden="1" outlineLevel="2">
      <c r="A1029" s="155">
        <v>610160</v>
      </c>
      <c r="B1029" s="156">
        <f t="shared" si="6471"/>
        <v>630602010</v>
      </c>
      <c r="C1029" s="173">
        <v>602010</v>
      </c>
      <c r="D1029" s="140"/>
      <c r="E1029" s="55" t="s">
        <v>110</v>
      </c>
      <c r="F1029" s="78" t="s">
        <v>613</v>
      </c>
      <c r="G1029" s="107" t="s">
        <v>587</v>
      </c>
      <c r="H1029" s="50">
        <f>IFERROR(IF(G1028,H1028/G1028*100,0),0)</f>
        <v>0</v>
      </c>
      <c r="I1029" s="50">
        <f t="shared" ref="I1029" si="6600">IFERROR(IF(H1028,I1028/H1028*100,0),0)</f>
        <v>0</v>
      </c>
      <c r="J1029" s="50">
        <f t="shared" ref="J1029" si="6601">IFERROR(IF(I1028,J1028/I1028*100,0),0)</f>
        <v>0</v>
      </c>
      <c r="K1029" s="50">
        <f t="shared" ref="K1029" si="6602">IFERROR(IF(J1028,K1028/J1028*100,0),0)</f>
        <v>0</v>
      </c>
      <c r="L1029" s="50">
        <f t="shared" ref="L1029" si="6603">IFERROR(IF(K1028,L1028/K1028*100,0),0)</f>
        <v>0</v>
      </c>
      <c r="M1029" s="50">
        <f t="shared" ref="M1029" si="6604">IFERROR(IF(L1028,M1028/L1028*100,0),0)</f>
        <v>0</v>
      </c>
      <c r="N1029" s="107" t="s">
        <v>587</v>
      </c>
      <c r="O1029" s="50">
        <f>IFERROR(IF(N1028,O1028/N1028*100,0),0)</f>
        <v>0</v>
      </c>
      <c r="P1029" s="50">
        <f t="shared" ref="P1029" si="6605">IFERROR(IF(O1028,P1028/O1028*100,0),0)</f>
        <v>0</v>
      </c>
      <c r="Q1029" s="50">
        <f t="shared" ref="Q1029:S1029" si="6606">IFERROR(IF(P1028,Q1028/P1028*100,0),0)</f>
        <v>0</v>
      </c>
      <c r="R1029" s="50">
        <f t="shared" si="6606"/>
        <v>0</v>
      </c>
      <c r="S1029" s="50">
        <f t="shared" si="6606"/>
        <v>0</v>
      </c>
      <c r="T1029" s="215"/>
      <c r="AA1029" s="177" t="s">
        <v>110</v>
      </c>
      <c r="AD1029" s="107" t="s">
        <v>683</v>
      </c>
      <c r="AE1029" s="50" t="s">
        <v>683</v>
      </c>
      <c r="AF1029" s="50" t="s">
        <v>683</v>
      </c>
      <c r="AG1029" s="50" t="s">
        <v>683</v>
      </c>
      <c r="AH1029" s="50" t="s">
        <v>683</v>
      </c>
      <c r="AI1029" s="50" t="s">
        <v>683</v>
      </c>
      <c r="AJ1029" s="50"/>
      <c r="AK1029" s="107" t="s">
        <v>683</v>
      </c>
      <c r="AL1029" s="50" t="s">
        <v>683</v>
      </c>
      <c r="AM1029" s="50" t="s">
        <v>683</v>
      </c>
      <c r="AN1029" s="50"/>
      <c r="AO1029" s="50" t="s">
        <v>683</v>
      </c>
    </row>
    <row r="1030" spans="1:41" ht="15.75" hidden="1" outlineLevel="2">
      <c r="A1030" s="155">
        <v>610170</v>
      </c>
      <c r="B1030" s="156">
        <f t="shared" si="6471"/>
        <v>630602020</v>
      </c>
      <c r="C1030" s="173">
        <v>602020</v>
      </c>
      <c r="D1030" s="140"/>
      <c r="E1030" s="109" t="str">
        <f>E708</f>
        <v>Бюджетообразующее предприятие 101</v>
      </c>
      <c r="F1030" s="24" t="s">
        <v>106</v>
      </c>
      <c r="G1030" s="127">
        <f t="shared" ref="G1030:M1030" si="6607">IFERROR(G386*12*G708/1000,0)</f>
        <v>0</v>
      </c>
      <c r="H1030" s="127">
        <f t="shared" si="6607"/>
        <v>0</v>
      </c>
      <c r="I1030" s="127">
        <f t="shared" si="6607"/>
        <v>0</v>
      </c>
      <c r="J1030" s="127">
        <f t="shared" si="6607"/>
        <v>0</v>
      </c>
      <c r="K1030" s="127">
        <f t="shared" si="6607"/>
        <v>0</v>
      </c>
      <c r="L1030" s="127">
        <f t="shared" si="6607"/>
        <v>0</v>
      </c>
      <c r="M1030" s="127">
        <f t="shared" si="6607"/>
        <v>0</v>
      </c>
      <c r="N1030" s="127">
        <f>IFERROR(N386*3*N708/1000,0)</f>
        <v>0</v>
      </c>
      <c r="O1030" s="127">
        <f t="shared" ref="O1030:Q1030" si="6608">IFERROR(O386*3*O708/1000,0)</f>
        <v>0</v>
      </c>
      <c r="P1030" s="127">
        <f t="shared" si="6608"/>
        <v>0</v>
      </c>
      <c r="Q1030" s="127">
        <f t="shared" si="6608"/>
        <v>0</v>
      </c>
      <c r="R1030" s="127">
        <f>IFERROR(R386*2*R708/1000,0)</f>
        <v>0</v>
      </c>
      <c r="S1030" s="127">
        <f>IFERROR(S386*2*S708/1000,0)</f>
        <v>0</v>
      </c>
      <c r="T1030" s="216"/>
      <c r="AA1030" s="177" t="s">
        <v>757</v>
      </c>
      <c r="AD1030" s="127" t="s">
        <v>683</v>
      </c>
      <c r="AE1030" s="127" t="s">
        <v>683</v>
      </c>
      <c r="AF1030" s="127" t="s">
        <v>683</v>
      </c>
      <c r="AG1030" s="127" t="s">
        <v>683</v>
      </c>
      <c r="AH1030" s="127" t="s">
        <v>683</v>
      </c>
      <c r="AI1030" s="127" t="s">
        <v>683</v>
      </c>
      <c r="AJ1030" s="127"/>
      <c r="AK1030" s="127" t="s">
        <v>683</v>
      </c>
      <c r="AL1030" s="127" t="s">
        <v>683</v>
      </c>
      <c r="AM1030" s="127" t="s">
        <v>683</v>
      </c>
      <c r="AN1030" s="127"/>
      <c r="AO1030" s="127" t="s">
        <v>683</v>
      </c>
    </row>
    <row r="1031" spans="1:41" ht="15.75" hidden="1" outlineLevel="2">
      <c r="A1031" s="155">
        <v>610180</v>
      </c>
      <c r="B1031" s="156">
        <f t="shared" si="6471"/>
        <v>630602030</v>
      </c>
      <c r="C1031" s="173">
        <v>602030</v>
      </c>
      <c r="D1031" s="140"/>
      <c r="E1031" s="55" t="s">
        <v>110</v>
      </c>
      <c r="F1031" s="78" t="s">
        <v>613</v>
      </c>
      <c r="G1031" s="107" t="s">
        <v>587</v>
      </c>
      <c r="H1031" s="50">
        <f>IFERROR(IF(G1030,H1030/G1030*100,0),0)</f>
        <v>0</v>
      </c>
      <c r="I1031" s="50">
        <f t="shared" ref="I1031" si="6609">IFERROR(IF(H1030,I1030/H1030*100,0),0)</f>
        <v>0</v>
      </c>
      <c r="J1031" s="50">
        <f t="shared" ref="J1031" si="6610">IFERROR(IF(I1030,J1030/I1030*100,0),0)</f>
        <v>0</v>
      </c>
      <c r="K1031" s="50">
        <f t="shared" ref="K1031" si="6611">IFERROR(IF(J1030,K1030/J1030*100,0),0)</f>
        <v>0</v>
      </c>
      <c r="L1031" s="50">
        <f t="shared" ref="L1031" si="6612">IFERROR(IF(K1030,L1030/K1030*100,0),0)</f>
        <v>0</v>
      </c>
      <c r="M1031" s="50">
        <f t="shared" ref="M1031" si="6613">IFERROR(IF(L1030,M1030/L1030*100,0),0)</f>
        <v>0</v>
      </c>
      <c r="N1031" s="107" t="s">
        <v>587</v>
      </c>
      <c r="O1031" s="50">
        <f>IFERROR(IF(N1030,O1030/N1030*100,0),0)</f>
        <v>0</v>
      </c>
      <c r="P1031" s="50">
        <f t="shared" ref="P1031" si="6614">IFERROR(IF(O1030,P1030/O1030*100,0),0)</f>
        <v>0</v>
      </c>
      <c r="Q1031" s="50">
        <f t="shared" ref="Q1031:S1031" si="6615">IFERROR(IF(P1030,Q1030/P1030*100,0),0)</f>
        <v>0</v>
      </c>
      <c r="R1031" s="50">
        <f t="shared" si="6615"/>
        <v>0</v>
      </c>
      <c r="S1031" s="50">
        <f t="shared" si="6615"/>
        <v>0</v>
      </c>
      <c r="T1031" s="215"/>
      <c r="AA1031" s="177" t="s">
        <v>110</v>
      </c>
      <c r="AD1031" s="107" t="s">
        <v>683</v>
      </c>
      <c r="AE1031" s="50" t="s">
        <v>683</v>
      </c>
      <c r="AF1031" s="50" t="s">
        <v>683</v>
      </c>
      <c r="AG1031" s="50" t="s">
        <v>683</v>
      </c>
      <c r="AH1031" s="50" t="s">
        <v>683</v>
      </c>
      <c r="AI1031" s="50" t="s">
        <v>683</v>
      </c>
      <c r="AJ1031" s="50"/>
      <c r="AK1031" s="107" t="s">
        <v>683</v>
      </c>
      <c r="AL1031" s="50" t="s">
        <v>683</v>
      </c>
      <c r="AM1031" s="50" t="s">
        <v>683</v>
      </c>
      <c r="AN1031" s="50"/>
      <c r="AO1031" s="50" t="s">
        <v>683</v>
      </c>
    </row>
    <row r="1032" spans="1:41" ht="15.75" hidden="1" outlineLevel="2">
      <c r="A1032" s="155">
        <v>610190</v>
      </c>
      <c r="B1032" s="156">
        <f t="shared" si="6471"/>
        <v>630602040</v>
      </c>
      <c r="C1032" s="173">
        <v>602040</v>
      </c>
      <c r="D1032" s="140"/>
      <c r="E1032" s="109" t="str">
        <f>E710</f>
        <v>Бюджетообразующее предприятие 102</v>
      </c>
      <c r="F1032" s="24" t="s">
        <v>106</v>
      </c>
      <c r="G1032" s="127">
        <f t="shared" ref="G1032:M1032" si="6616">IFERROR(G388*12*G710/1000,0)</f>
        <v>0</v>
      </c>
      <c r="H1032" s="127">
        <f t="shared" si="6616"/>
        <v>0</v>
      </c>
      <c r="I1032" s="127">
        <f t="shared" si="6616"/>
        <v>0</v>
      </c>
      <c r="J1032" s="127">
        <f t="shared" si="6616"/>
        <v>0</v>
      </c>
      <c r="K1032" s="127">
        <f t="shared" si="6616"/>
        <v>0</v>
      </c>
      <c r="L1032" s="127">
        <f t="shared" si="6616"/>
        <v>0</v>
      </c>
      <c r="M1032" s="127">
        <f t="shared" si="6616"/>
        <v>0</v>
      </c>
      <c r="N1032" s="127">
        <f>IFERROR(N388*3*N710/1000,0)</f>
        <v>0</v>
      </c>
      <c r="O1032" s="127">
        <f t="shared" ref="O1032:Q1032" si="6617">IFERROR(O388*3*O710/1000,0)</f>
        <v>0</v>
      </c>
      <c r="P1032" s="127">
        <f t="shared" si="6617"/>
        <v>0</v>
      </c>
      <c r="Q1032" s="127">
        <f t="shared" si="6617"/>
        <v>0</v>
      </c>
      <c r="R1032" s="127">
        <f>IFERROR(R388*2*R710/1000,0)</f>
        <v>0</v>
      </c>
      <c r="S1032" s="127">
        <f>IFERROR(S388*2*S710/1000,0)</f>
        <v>0</v>
      </c>
      <c r="T1032" s="216"/>
      <c r="AA1032" s="177" t="s">
        <v>758</v>
      </c>
      <c r="AD1032" s="127" t="s">
        <v>683</v>
      </c>
      <c r="AE1032" s="127" t="s">
        <v>683</v>
      </c>
      <c r="AF1032" s="127" t="s">
        <v>683</v>
      </c>
      <c r="AG1032" s="127" t="s">
        <v>683</v>
      </c>
      <c r="AH1032" s="127" t="s">
        <v>683</v>
      </c>
      <c r="AI1032" s="127" t="s">
        <v>683</v>
      </c>
      <c r="AJ1032" s="127"/>
      <c r="AK1032" s="127" t="s">
        <v>683</v>
      </c>
      <c r="AL1032" s="127" t="s">
        <v>683</v>
      </c>
      <c r="AM1032" s="127" t="s">
        <v>683</v>
      </c>
      <c r="AN1032" s="127"/>
      <c r="AO1032" s="127" t="s">
        <v>683</v>
      </c>
    </row>
    <row r="1033" spans="1:41" ht="15.75" hidden="1" outlineLevel="2">
      <c r="A1033" s="155">
        <v>610200</v>
      </c>
      <c r="B1033" s="156">
        <f t="shared" si="6471"/>
        <v>630602050</v>
      </c>
      <c r="C1033" s="173">
        <v>602050</v>
      </c>
      <c r="D1033" s="140"/>
      <c r="E1033" s="55" t="s">
        <v>110</v>
      </c>
      <c r="F1033" s="78" t="s">
        <v>613</v>
      </c>
      <c r="G1033" s="107" t="s">
        <v>587</v>
      </c>
      <c r="H1033" s="50">
        <f>IFERROR(IF(G1032,H1032/G1032*100,0),0)</f>
        <v>0</v>
      </c>
      <c r="I1033" s="50">
        <f t="shared" ref="I1033" si="6618">IFERROR(IF(H1032,I1032/H1032*100,0),0)</f>
        <v>0</v>
      </c>
      <c r="J1033" s="50">
        <f t="shared" ref="J1033" si="6619">IFERROR(IF(I1032,J1032/I1032*100,0),0)</f>
        <v>0</v>
      </c>
      <c r="K1033" s="50">
        <f t="shared" ref="K1033" si="6620">IFERROR(IF(J1032,K1032/J1032*100,0),0)</f>
        <v>0</v>
      </c>
      <c r="L1033" s="50">
        <f t="shared" ref="L1033" si="6621">IFERROR(IF(K1032,L1032/K1032*100,0),0)</f>
        <v>0</v>
      </c>
      <c r="M1033" s="50">
        <f t="shared" ref="M1033" si="6622">IFERROR(IF(L1032,M1032/L1032*100,0),0)</f>
        <v>0</v>
      </c>
      <c r="N1033" s="107" t="s">
        <v>587</v>
      </c>
      <c r="O1033" s="50">
        <f>IFERROR(IF(N1032,O1032/N1032*100,0),0)</f>
        <v>0</v>
      </c>
      <c r="P1033" s="50">
        <f t="shared" ref="P1033" si="6623">IFERROR(IF(O1032,P1032/O1032*100,0),0)</f>
        <v>0</v>
      </c>
      <c r="Q1033" s="50">
        <f t="shared" ref="Q1033:S1033" si="6624">IFERROR(IF(P1032,Q1032/P1032*100,0),0)</f>
        <v>0</v>
      </c>
      <c r="R1033" s="50">
        <f t="shared" si="6624"/>
        <v>0</v>
      </c>
      <c r="S1033" s="50">
        <f t="shared" si="6624"/>
        <v>0</v>
      </c>
      <c r="T1033" s="215"/>
      <c r="AA1033" s="177" t="s">
        <v>110</v>
      </c>
      <c r="AD1033" s="107" t="s">
        <v>683</v>
      </c>
      <c r="AE1033" s="50" t="s">
        <v>683</v>
      </c>
      <c r="AF1033" s="50" t="s">
        <v>683</v>
      </c>
      <c r="AG1033" s="50" t="s">
        <v>683</v>
      </c>
      <c r="AH1033" s="50" t="s">
        <v>683</v>
      </c>
      <c r="AI1033" s="50" t="s">
        <v>683</v>
      </c>
      <c r="AJ1033" s="50"/>
      <c r="AK1033" s="107" t="s">
        <v>683</v>
      </c>
      <c r="AL1033" s="50" t="s">
        <v>683</v>
      </c>
      <c r="AM1033" s="50" t="s">
        <v>683</v>
      </c>
      <c r="AN1033" s="50"/>
      <c r="AO1033" s="50" t="s">
        <v>683</v>
      </c>
    </row>
    <row r="1034" spans="1:41" ht="15.75" hidden="1" outlineLevel="2">
      <c r="A1034" s="155">
        <v>610210</v>
      </c>
      <c r="B1034" s="156">
        <f t="shared" si="6471"/>
        <v>630602060</v>
      </c>
      <c r="C1034" s="173">
        <v>602060</v>
      </c>
      <c r="D1034" s="140"/>
      <c r="E1034" s="109" t="str">
        <f>E712</f>
        <v>Бюджетообразующее предприятие 103</v>
      </c>
      <c r="F1034" s="24" t="s">
        <v>106</v>
      </c>
      <c r="G1034" s="127">
        <f t="shared" ref="G1034:M1034" si="6625">IFERROR(G390*12*G712/1000,0)</f>
        <v>0</v>
      </c>
      <c r="H1034" s="127">
        <f t="shared" si="6625"/>
        <v>0</v>
      </c>
      <c r="I1034" s="127">
        <f t="shared" si="6625"/>
        <v>0</v>
      </c>
      <c r="J1034" s="127">
        <f t="shared" si="6625"/>
        <v>0</v>
      </c>
      <c r="K1034" s="127">
        <f t="shared" si="6625"/>
        <v>0</v>
      </c>
      <c r="L1034" s="127">
        <f t="shared" si="6625"/>
        <v>0</v>
      </c>
      <c r="M1034" s="127">
        <f t="shared" si="6625"/>
        <v>0</v>
      </c>
      <c r="N1034" s="127">
        <f>IFERROR(N390*3*N712/1000,0)</f>
        <v>0</v>
      </c>
      <c r="O1034" s="127">
        <f t="shared" ref="O1034:Q1034" si="6626">IFERROR(O390*3*O712/1000,0)</f>
        <v>0</v>
      </c>
      <c r="P1034" s="127">
        <f t="shared" si="6626"/>
        <v>0</v>
      </c>
      <c r="Q1034" s="127">
        <f t="shared" si="6626"/>
        <v>0</v>
      </c>
      <c r="R1034" s="127">
        <f>IFERROR(R390*2*R712/1000,0)</f>
        <v>0</v>
      </c>
      <c r="S1034" s="127">
        <f>IFERROR(S390*2*S712/1000,0)</f>
        <v>0</v>
      </c>
      <c r="T1034" s="216"/>
      <c r="AA1034" s="177" t="s">
        <v>759</v>
      </c>
      <c r="AD1034" s="127" t="s">
        <v>683</v>
      </c>
      <c r="AE1034" s="127" t="s">
        <v>683</v>
      </c>
      <c r="AF1034" s="127" t="s">
        <v>683</v>
      </c>
      <c r="AG1034" s="127" t="s">
        <v>683</v>
      </c>
      <c r="AH1034" s="127" t="s">
        <v>683</v>
      </c>
      <c r="AI1034" s="127" t="s">
        <v>683</v>
      </c>
      <c r="AJ1034" s="127"/>
      <c r="AK1034" s="127" t="s">
        <v>683</v>
      </c>
      <c r="AL1034" s="127" t="s">
        <v>683</v>
      </c>
      <c r="AM1034" s="127" t="s">
        <v>683</v>
      </c>
      <c r="AN1034" s="127"/>
      <c r="AO1034" s="127" t="s">
        <v>683</v>
      </c>
    </row>
    <row r="1035" spans="1:41" ht="15.75" hidden="1" outlineLevel="2">
      <c r="A1035" s="155">
        <v>610220</v>
      </c>
      <c r="B1035" s="156">
        <f t="shared" si="6471"/>
        <v>630602070</v>
      </c>
      <c r="C1035" s="173">
        <v>602070</v>
      </c>
      <c r="D1035" s="140"/>
      <c r="E1035" s="55" t="s">
        <v>110</v>
      </c>
      <c r="F1035" s="78" t="s">
        <v>613</v>
      </c>
      <c r="G1035" s="107" t="s">
        <v>587</v>
      </c>
      <c r="H1035" s="50">
        <f>IFERROR(IF(G1034,H1034/G1034*100,0),0)</f>
        <v>0</v>
      </c>
      <c r="I1035" s="50">
        <f t="shared" ref="I1035" si="6627">IFERROR(IF(H1034,I1034/H1034*100,0),0)</f>
        <v>0</v>
      </c>
      <c r="J1035" s="50">
        <f t="shared" ref="J1035" si="6628">IFERROR(IF(I1034,J1034/I1034*100,0),0)</f>
        <v>0</v>
      </c>
      <c r="K1035" s="50">
        <f t="shared" ref="K1035" si="6629">IFERROR(IF(J1034,K1034/J1034*100,0),0)</f>
        <v>0</v>
      </c>
      <c r="L1035" s="50">
        <f t="shared" ref="L1035" si="6630">IFERROR(IF(K1034,L1034/K1034*100,0),0)</f>
        <v>0</v>
      </c>
      <c r="M1035" s="50">
        <f t="shared" ref="M1035" si="6631">IFERROR(IF(L1034,M1034/L1034*100,0),0)</f>
        <v>0</v>
      </c>
      <c r="N1035" s="107" t="s">
        <v>587</v>
      </c>
      <c r="O1035" s="50">
        <f>IFERROR(IF(N1034,O1034/N1034*100,0),0)</f>
        <v>0</v>
      </c>
      <c r="P1035" s="50">
        <f t="shared" ref="P1035" si="6632">IFERROR(IF(O1034,P1034/O1034*100,0),0)</f>
        <v>0</v>
      </c>
      <c r="Q1035" s="50">
        <f t="shared" ref="Q1035:S1035" si="6633">IFERROR(IF(P1034,Q1034/P1034*100,0),0)</f>
        <v>0</v>
      </c>
      <c r="R1035" s="50">
        <f t="shared" si="6633"/>
        <v>0</v>
      </c>
      <c r="S1035" s="50">
        <f t="shared" si="6633"/>
        <v>0</v>
      </c>
      <c r="T1035" s="215"/>
      <c r="AA1035" s="177" t="s">
        <v>110</v>
      </c>
      <c r="AD1035" s="107" t="s">
        <v>683</v>
      </c>
      <c r="AE1035" s="50" t="s">
        <v>683</v>
      </c>
      <c r="AF1035" s="50" t="s">
        <v>683</v>
      </c>
      <c r="AG1035" s="50" t="s">
        <v>683</v>
      </c>
      <c r="AH1035" s="50" t="s">
        <v>683</v>
      </c>
      <c r="AI1035" s="50" t="s">
        <v>683</v>
      </c>
      <c r="AJ1035" s="50"/>
      <c r="AK1035" s="107" t="s">
        <v>683</v>
      </c>
      <c r="AL1035" s="50" t="s">
        <v>683</v>
      </c>
      <c r="AM1035" s="50" t="s">
        <v>683</v>
      </c>
      <c r="AN1035" s="50"/>
      <c r="AO1035" s="50" t="s">
        <v>683</v>
      </c>
    </row>
    <row r="1036" spans="1:41" ht="15.75" hidden="1" outlineLevel="2">
      <c r="A1036" s="155">
        <v>610230</v>
      </c>
      <c r="B1036" s="156">
        <f t="shared" si="6471"/>
        <v>630602080</v>
      </c>
      <c r="C1036" s="173">
        <v>602080</v>
      </c>
      <c r="D1036" s="140"/>
      <c r="E1036" s="109" t="str">
        <f>E714</f>
        <v>Бюджетообразующее предприятие 104</v>
      </c>
      <c r="F1036" s="24" t="s">
        <v>106</v>
      </c>
      <c r="G1036" s="127">
        <f t="shared" ref="G1036:M1036" si="6634">IFERROR(G392*12*G714/1000,0)</f>
        <v>0</v>
      </c>
      <c r="H1036" s="127">
        <f t="shared" si="6634"/>
        <v>0</v>
      </c>
      <c r="I1036" s="127">
        <f t="shared" si="6634"/>
        <v>0</v>
      </c>
      <c r="J1036" s="127">
        <f t="shared" si="6634"/>
        <v>0</v>
      </c>
      <c r="K1036" s="127">
        <f t="shared" si="6634"/>
        <v>0</v>
      </c>
      <c r="L1036" s="127">
        <f t="shared" si="6634"/>
        <v>0</v>
      </c>
      <c r="M1036" s="127">
        <f t="shared" si="6634"/>
        <v>0</v>
      </c>
      <c r="N1036" s="127">
        <f>IFERROR(N392*3*N714/1000,0)</f>
        <v>0</v>
      </c>
      <c r="O1036" s="127">
        <f t="shared" ref="O1036:Q1036" si="6635">IFERROR(O392*3*O714/1000,0)</f>
        <v>0</v>
      </c>
      <c r="P1036" s="127">
        <f t="shared" si="6635"/>
        <v>0</v>
      </c>
      <c r="Q1036" s="127">
        <f t="shared" si="6635"/>
        <v>0</v>
      </c>
      <c r="R1036" s="127">
        <f>IFERROR(R392*2*R714/1000,0)</f>
        <v>0</v>
      </c>
      <c r="S1036" s="127">
        <f>IFERROR(S392*2*S714/1000,0)</f>
        <v>0</v>
      </c>
      <c r="T1036" s="216"/>
      <c r="AA1036" s="177" t="s">
        <v>760</v>
      </c>
      <c r="AD1036" s="127" t="s">
        <v>683</v>
      </c>
      <c r="AE1036" s="127" t="s">
        <v>683</v>
      </c>
      <c r="AF1036" s="127" t="s">
        <v>683</v>
      </c>
      <c r="AG1036" s="127" t="s">
        <v>683</v>
      </c>
      <c r="AH1036" s="127" t="s">
        <v>683</v>
      </c>
      <c r="AI1036" s="127" t="s">
        <v>683</v>
      </c>
      <c r="AJ1036" s="127"/>
      <c r="AK1036" s="127" t="s">
        <v>683</v>
      </c>
      <c r="AL1036" s="127" t="s">
        <v>683</v>
      </c>
      <c r="AM1036" s="127" t="s">
        <v>683</v>
      </c>
      <c r="AN1036" s="127"/>
      <c r="AO1036" s="127" t="s">
        <v>683</v>
      </c>
    </row>
    <row r="1037" spans="1:41" ht="15.75" hidden="1" outlineLevel="2">
      <c r="A1037" s="155">
        <v>610240</v>
      </c>
      <c r="B1037" s="156">
        <f t="shared" si="6471"/>
        <v>630602090</v>
      </c>
      <c r="C1037" s="173">
        <v>602090</v>
      </c>
      <c r="D1037" s="140"/>
      <c r="E1037" s="55" t="s">
        <v>110</v>
      </c>
      <c r="F1037" s="78" t="s">
        <v>613</v>
      </c>
      <c r="G1037" s="107" t="s">
        <v>587</v>
      </c>
      <c r="H1037" s="50">
        <f>IFERROR(IF(G1036,H1036/G1036*100,0),0)</f>
        <v>0</v>
      </c>
      <c r="I1037" s="50">
        <f t="shared" ref="I1037" si="6636">IFERROR(IF(H1036,I1036/H1036*100,0),0)</f>
        <v>0</v>
      </c>
      <c r="J1037" s="50">
        <f t="shared" ref="J1037" si="6637">IFERROR(IF(I1036,J1036/I1036*100,0),0)</f>
        <v>0</v>
      </c>
      <c r="K1037" s="50">
        <f t="shared" ref="K1037" si="6638">IFERROR(IF(J1036,K1036/J1036*100,0),0)</f>
        <v>0</v>
      </c>
      <c r="L1037" s="50">
        <f t="shared" ref="L1037" si="6639">IFERROR(IF(K1036,L1036/K1036*100,0),0)</f>
        <v>0</v>
      </c>
      <c r="M1037" s="50">
        <f t="shared" ref="M1037" si="6640">IFERROR(IF(L1036,M1036/L1036*100,0),0)</f>
        <v>0</v>
      </c>
      <c r="N1037" s="107" t="s">
        <v>587</v>
      </c>
      <c r="O1037" s="50">
        <f>IFERROR(IF(N1036,O1036/N1036*100,0),0)</f>
        <v>0</v>
      </c>
      <c r="P1037" s="50">
        <f t="shared" ref="P1037" si="6641">IFERROR(IF(O1036,P1036/O1036*100,0),0)</f>
        <v>0</v>
      </c>
      <c r="Q1037" s="50">
        <f t="shared" ref="Q1037:S1037" si="6642">IFERROR(IF(P1036,Q1036/P1036*100,0),0)</f>
        <v>0</v>
      </c>
      <c r="R1037" s="50">
        <f t="shared" si="6642"/>
        <v>0</v>
      </c>
      <c r="S1037" s="50">
        <f t="shared" si="6642"/>
        <v>0</v>
      </c>
      <c r="T1037" s="215"/>
      <c r="AA1037" s="177" t="s">
        <v>110</v>
      </c>
      <c r="AD1037" s="107" t="s">
        <v>683</v>
      </c>
      <c r="AE1037" s="50" t="s">
        <v>683</v>
      </c>
      <c r="AF1037" s="50" t="s">
        <v>683</v>
      </c>
      <c r="AG1037" s="50" t="s">
        <v>683</v>
      </c>
      <c r="AH1037" s="50" t="s">
        <v>683</v>
      </c>
      <c r="AI1037" s="50" t="s">
        <v>683</v>
      </c>
      <c r="AJ1037" s="50"/>
      <c r="AK1037" s="107" t="s">
        <v>683</v>
      </c>
      <c r="AL1037" s="50" t="s">
        <v>683</v>
      </c>
      <c r="AM1037" s="50" t="s">
        <v>683</v>
      </c>
      <c r="AN1037" s="50"/>
      <c r="AO1037" s="50" t="s">
        <v>683</v>
      </c>
    </row>
    <row r="1038" spans="1:41" ht="15.75" hidden="1" outlineLevel="2">
      <c r="A1038" s="155">
        <v>610250</v>
      </c>
      <c r="B1038" s="156">
        <f t="shared" si="6471"/>
        <v>630602100</v>
      </c>
      <c r="C1038" s="173">
        <v>602100</v>
      </c>
      <c r="D1038" s="140"/>
      <c r="E1038" s="109" t="str">
        <f>E716</f>
        <v>Бюджетообразующее предприятие 105</v>
      </c>
      <c r="F1038" s="24" t="s">
        <v>106</v>
      </c>
      <c r="G1038" s="127">
        <f t="shared" ref="G1038:M1038" si="6643">IFERROR(G394*12*G716/1000,0)</f>
        <v>0</v>
      </c>
      <c r="H1038" s="127">
        <f t="shared" si="6643"/>
        <v>0</v>
      </c>
      <c r="I1038" s="127">
        <f t="shared" si="6643"/>
        <v>0</v>
      </c>
      <c r="J1038" s="127">
        <f t="shared" si="6643"/>
        <v>0</v>
      </c>
      <c r="K1038" s="127">
        <f t="shared" si="6643"/>
        <v>0</v>
      </c>
      <c r="L1038" s="127">
        <f t="shared" si="6643"/>
        <v>0</v>
      </c>
      <c r="M1038" s="127">
        <f t="shared" si="6643"/>
        <v>0</v>
      </c>
      <c r="N1038" s="127">
        <f>IFERROR(N394*3*N716/1000,0)</f>
        <v>0</v>
      </c>
      <c r="O1038" s="127">
        <f t="shared" ref="O1038:Q1038" si="6644">IFERROR(O394*3*O716/1000,0)</f>
        <v>0</v>
      </c>
      <c r="P1038" s="127">
        <f t="shared" si="6644"/>
        <v>0</v>
      </c>
      <c r="Q1038" s="127">
        <f t="shared" si="6644"/>
        <v>0</v>
      </c>
      <c r="R1038" s="127">
        <f>IFERROR(R394*2*R716/1000,0)</f>
        <v>0</v>
      </c>
      <c r="S1038" s="127">
        <f>IFERROR(S394*2*S716/1000,0)</f>
        <v>0</v>
      </c>
      <c r="T1038" s="216"/>
      <c r="AA1038" s="177" t="s">
        <v>761</v>
      </c>
      <c r="AD1038" s="127" t="s">
        <v>683</v>
      </c>
      <c r="AE1038" s="127" t="s">
        <v>683</v>
      </c>
      <c r="AF1038" s="127" t="s">
        <v>683</v>
      </c>
      <c r="AG1038" s="127" t="s">
        <v>683</v>
      </c>
      <c r="AH1038" s="127" t="s">
        <v>683</v>
      </c>
      <c r="AI1038" s="127" t="s">
        <v>683</v>
      </c>
      <c r="AJ1038" s="127"/>
      <c r="AK1038" s="127" t="s">
        <v>683</v>
      </c>
      <c r="AL1038" s="127" t="s">
        <v>683</v>
      </c>
      <c r="AM1038" s="127" t="s">
        <v>683</v>
      </c>
      <c r="AN1038" s="127"/>
      <c r="AO1038" s="127" t="s">
        <v>683</v>
      </c>
    </row>
    <row r="1039" spans="1:41" ht="15.75" hidden="1" outlineLevel="2">
      <c r="A1039" s="155">
        <v>610260</v>
      </c>
      <c r="B1039" s="156">
        <f t="shared" si="6471"/>
        <v>630602110</v>
      </c>
      <c r="C1039" s="173">
        <v>602110</v>
      </c>
      <c r="D1039" s="140"/>
      <c r="E1039" s="55" t="s">
        <v>110</v>
      </c>
      <c r="F1039" s="78" t="s">
        <v>613</v>
      </c>
      <c r="G1039" s="107" t="s">
        <v>587</v>
      </c>
      <c r="H1039" s="50">
        <f>IFERROR(IF(G1038,H1038/G1038*100,0),0)</f>
        <v>0</v>
      </c>
      <c r="I1039" s="50">
        <f t="shared" ref="I1039" si="6645">IFERROR(IF(H1038,I1038/H1038*100,0),0)</f>
        <v>0</v>
      </c>
      <c r="J1039" s="50">
        <f t="shared" ref="J1039" si="6646">IFERROR(IF(I1038,J1038/I1038*100,0),0)</f>
        <v>0</v>
      </c>
      <c r="K1039" s="50">
        <f t="shared" ref="K1039" si="6647">IFERROR(IF(J1038,K1038/J1038*100,0),0)</f>
        <v>0</v>
      </c>
      <c r="L1039" s="50">
        <f t="shared" ref="L1039" si="6648">IFERROR(IF(K1038,L1038/K1038*100,0),0)</f>
        <v>0</v>
      </c>
      <c r="M1039" s="50">
        <f t="shared" ref="M1039" si="6649">IFERROR(IF(L1038,M1038/L1038*100,0),0)</f>
        <v>0</v>
      </c>
      <c r="N1039" s="107" t="s">
        <v>587</v>
      </c>
      <c r="O1039" s="50">
        <f>IFERROR(IF(N1038,O1038/N1038*100,0),0)</f>
        <v>0</v>
      </c>
      <c r="P1039" s="50">
        <f t="shared" ref="P1039" si="6650">IFERROR(IF(O1038,P1038/O1038*100,0),0)</f>
        <v>0</v>
      </c>
      <c r="Q1039" s="50">
        <f t="shared" ref="Q1039:S1039" si="6651">IFERROR(IF(P1038,Q1038/P1038*100,0),0)</f>
        <v>0</v>
      </c>
      <c r="R1039" s="50">
        <f t="shared" si="6651"/>
        <v>0</v>
      </c>
      <c r="S1039" s="50">
        <f t="shared" si="6651"/>
        <v>0</v>
      </c>
      <c r="T1039" s="215"/>
      <c r="AA1039" s="177" t="s">
        <v>110</v>
      </c>
      <c r="AD1039" s="107" t="s">
        <v>683</v>
      </c>
      <c r="AE1039" s="50" t="s">
        <v>683</v>
      </c>
      <c r="AF1039" s="50" t="s">
        <v>683</v>
      </c>
      <c r="AG1039" s="50" t="s">
        <v>683</v>
      </c>
      <c r="AH1039" s="50" t="s">
        <v>683</v>
      </c>
      <c r="AI1039" s="50" t="s">
        <v>683</v>
      </c>
      <c r="AJ1039" s="50"/>
      <c r="AK1039" s="107" t="s">
        <v>683</v>
      </c>
      <c r="AL1039" s="50" t="s">
        <v>683</v>
      </c>
      <c r="AM1039" s="50" t="s">
        <v>683</v>
      </c>
      <c r="AN1039" s="50"/>
      <c r="AO1039" s="50" t="s">
        <v>683</v>
      </c>
    </row>
    <row r="1040" spans="1:41" ht="15.75" hidden="1" outlineLevel="2">
      <c r="A1040" s="155">
        <v>610270</v>
      </c>
      <c r="B1040" s="156">
        <f t="shared" si="6471"/>
        <v>630602120</v>
      </c>
      <c r="C1040" s="173">
        <v>602120</v>
      </c>
      <c r="D1040" s="140"/>
      <c r="E1040" s="109" t="str">
        <f>E718</f>
        <v>Бюджетообразующее предприятие 106</v>
      </c>
      <c r="F1040" s="24" t="s">
        <v>106</v>
      </c>
      <c r="G1040" s="127">
        <f t="shared" ref="G1040:M1040" si="6652">IFERROR(G396*12*G718/1000,0)</f>
        <v>0</v>
      </c>
      <c r="H1040" s="127">
        <f t="shared" si="6652"/>
        <v>0</v>
      </c>
      <c r="I1040" s="127">
        <f t="shared" si="6652"/>
        <v>0</v>
      </c>
      <c r="J1040" s="127">
        <f t="shared" si="6652"/>
        <v>0</v>
      </c>
      <c r="K1040" s="127">
        <f t="shared" si="6652"/>
        <v>0</v>
      </c>
      <c r="L1040" s="127">
        <f t="shared" si="6652"/>
        <v>0</v>
      </c>
      <c r="M1040" s="127">
        <f t="shared" si="6652"/>
        <v>0</v>
      </c>
      <c r="N1040" s="127">
        <f>IFERROR(N396*3*N718/1000,0)</f>
        <v>0</v>
      </c>
      <c r="O1040" s="127">
        <f t="shared" ref="O1040:Q1040" si="6653">IFERROR(O396*3*O718/1000,0)</f>
        <v>0</v>
      </c>
      <c r="P1040" s="127">
        <f t="shared" si="6653"/>
        <v>0</v>
      </c>
      <c r="Q1040" s="127">
        <f t="shared" si="6653"/>
        <v>0</v>
      </c>
      <c r="R1040" s="127">
        <f>IFERROR(R396*2*R718/1000,0)</f>
        <v>0</v>
      </c>
      <c r="S1040" s="127">
        <f>IFERROR(S396*2*S718/1000,0)</f>
        <v>0</v>
      </c>
      <c r="T1040" s="216"/>
      <c r="AA1040" s="177" t="s">
        <v>762</v>
      </c>
      <c r="AD1040" s="127" t="s">
        <v>683</v>
      </c>
      <c r="AE1040" s="127" t="s">
        <v>683</v>
      </c>
      <c r="AF1040" s="127" t="s">
        <v>683</v>
      </c>
      <c r="AG1040" s="127" t="s">
        <v>683</v>
      </c>
      <c r="AH1040" s="127" t="s">
        <v>683</v>
      </c>
      <c r="AI1040" s="127" t="s">
        <v>683</v>
      </c>
      <c r="AJ1040" s="127"/>
      <c r="AK1040" s="127" t="s">
        <v>683</v>
      </c>
      <c r="AL1040" s="127" t="s">
        <v>683</v>
      </c>
      <c r="AM1040" s="127" t="s">
        <v>683</v>
      </c>
      <c r="AN1040" s="127"/>
      <c r="AO1040" s="127" t="s">
        <v>683</v>
      </c>
    </row>
    <row r="1041" spans="1:41" ht="15.75" hidden="1" outlineLevel="2">
      <c r="A1041" s="155">
        <v>610280</v>
      </c>
      <c r="B1041" s="156">
        <f t="shared" si="6471"/>
        <v>630602130</v>
      </c>
      <c r="C1041" s="173">
        <v>602130</v>
      </c>
      <c r="D1041" s="140"/>
      <c r="E1041" s="55" t="s">
        <v>110</v>
      </c>
      <c r="F1041" s="78" t="s">
        <v>613</v>
      </c>
      <c r="G1041" s="107" t="s">
        <v>587</v>
      </c>
      <c r="H1041" s="50">
        <f>IFERROR(IF(G1040,H1040/G1040*100,0),0)</f>
        <v>0</v>
      </c>
      <c r="I1041" s="50">
        <f t="shared" ref="I1041" si="6654">IFERROR(IF(H1040,I1040/H1040*100,0),0)</f>
        <v>0</v>
      </c>
      <c r="J1041" s="50">
        <f t="shared" ref="J1041" si="6655">IFERROR(IF(I1040,J1040/I1040*100,0),0)</f>
        <v>0</v>
      </c>
      <c r="K1041" s="50">
        <f t="shared" ref="K1041" si="6656">IFERROR(IF(J1040,K1040/J1040*100,0),0)</f>
        <v>0</v>
      </c>
      <c r="L1041" s="50">
        <f t="shared" ref="L1041" si="6657">IFERROR(IF(K1040,L1040/K1040*100,0),0)</f>
        <v>0</v>
      </c>
      <c r="M1041" s="50">
        <f t="shared" ref="M1041" si="6658">IFERROR(IF(L1040,M1040/L1040*100,0),0)</f>
        <v>0</v>
      </c>
      <c r="N1041" s="107" t="s">
        <v>587</v>
      </c>
      <c r="O1041" s="50">
        <f>IFERROR(IF(N1040,O1040/N1040*100,0),0)</f>
        <v>0</v>
      </c>
      <c r="P1041" s="50">
        <f t="shared" ref="P1041" si="6659">IFERROR(IF(O1040,P1040/O1040*100,0),0)</f>
        <v>0</v>
      </c>
      <c r="Q1041" s="50">
        <f t="shared" ref="Q1041:S1041" si="6660">IFERROR(IF(P1040,Q1040/P1040*100,0),0)</f>
        <v>0</v>
      </c>
      <c r="R1041" s="50">
        <f t="shared" si="6660"/>
        <v>0</v>
      </c>
      <c r="S1041" s="50">
        <f t="shared" si="6660"/>
        <v>0</v>
      </c>
      <c r="T1041" s="215"/>
      <c r="AA1041" s="177" t="s">
        <v>110</v>
      </c>
      <c r="AD1041" s="107" t="s">
        <v>683</v>
      </c>
      <c r="AE1041" s="50" t="s">
        <v>683</v>
      </c>
      <c r="AF1041" s="50" t="s">
        <v>683</v>
      </c>
      <c r="AG1041" s="50" t="s">
        <v>683</v>
      </c>
      <c r="AH1041" s="50" t="s">
        <v>683</v>
      </c>
      <c r="AI1041" s="50" t="s">
        <v>683</v>
      </c>
      <c r="AJ1041" s="50"/>
      <c r="AK1041" s="107" t="s">
        <v>683</v>
      </c>
      <c r="AL1041" s="50" t="s">
        <v>683</v>
      </c>
      <c r="AM1041" s="50" t="s">
        <v>683</v>
      </c>
      <c r="AN1041" s="50"/>
      <c r="AO1041" s="50" t="s">
        <v>683</v>
      </c>
    </row>
    <row r="1042" spans="1:41" ht="15.75" hidden="1" outlineLevel="2">
      <c r="A1042" s="155">
        <v>610290</v>
      </c>
      <c r="B1042" s="156">
        <f t="shared" si="6471"/>
        <v>630602140</v>
      </c>
      <c r="C1042" s="173">
        <v>602140</v>
      </c>
      <c r="D1042" s="140"/>
      <c r="E1042" s="109" t="str">
        <f>E720</f>
        <v>Бюджетообразующее предприятие 107</v>
      </c>
      <c r="F1042" s="24" t="s">
        <v>106</v>
      </c>
      <c r="G1042" s="127">
        <f t="shared" ref="G1042:M1042" si="6661">IFERROR(G398*12*G720/1000,0)</f>
        <v>0</v>
      </c>
      <c r="H1042" s="127">
        <f t="shared" si="6661"/>
        <v>0</v>
      </c>
      <c r="I1042" s="127">
        <f t="shared" si="6661"/>
        <v>0</v>
      </c>
      <c r="J1042" s="127">
        <f t="shared" si="6661"/>
        <v>0</v>
      </c>
      <c r="K1042" s="127">
        <f t="shared" si="6661"/>
        <v>0</v>
      </c>
      <c r="L1042" s="127">
        <f t="shared" si="6661"/>
        <v>0</v>
      </c>
      <c r="M1042" s="127">
        <f t="shared" si="6661"/>
        <v>0</v>
      </c>
      <c r="N1042" s="127">
        <f>IFERROR(N398*3*N720/1000,0)</f>
        <v>0</v>
      </c>
      <c r="O1042" s="127">
        <f t="shared" ref="O1042:Q1042" si="6662">IFERROR(O398*3*O720/1000,0)</f>
        <v>0</v>
      </c>
      <c r="P1042" s="127">
        <f t="shared" si="6662"/>
        <v>0</v>
      </c>
      <c r="Q1042" s="127">
        <f t="shared" si="6662"/>
        <v>0</v>
      </c>
      <c r="R1042" s="127">
        <f>IFERROR(R398*2*R720/1000,0)</f>
        <v>0</v>
      </c>
      <c r="S1042" s="127">
        <f>IFERROR(S398*2*S720/1000,0)</f>
        <v>0</v>
      </c>
      <c r="T1042" s="216"/>
      <c r="AA1042" s="177" t="s">
        <v>763</v>
      </c>
      <c r="AD1042" s="127" t="s">
        <v>683</v>
      </c>
      <c r="AE1042" s="127" t="s">
        <v>683</v>
      </c>
      <c r="AF1042" s="127" t="s">
        <v>683</v>
      </c>
      <c r="AG1042" s="127" t="s">
        <v>683</v>
      </c>
      <c r="AH1042" s="127" t="s">
        <v>683</v>
      </c>
      <c r="AI1042" s="127" t="s">
        <v>683</v>
      </c>
      <c r="AJ1042" s="127"/>
      <c r="AK1042" s="127" t="s">
        <v>683</v>
      </c>
      <c r="AL1042" s="127" t="s">
        <v>683</v>
      </c>
      <c r="AM1042" s="127" t="s">
        <v>683</v>
      </c>
      <c r="AN1042" s="127"/>
      <c r="AO1042" s="127" t="s">
        <v>683</v>
      </c>
    </row>
    <row r="1043" spans="1:41" ht="15.75" hidden="1" outlineLevel="2">
      <c r="A1043" s="155">
        <v>610300</v>
      </c>
      <c r="B1043" s="156">
        <f t="shared" si="6471"/>
        <v>630602150</v>
      </c>
      <c r="C1043" s="173">
        <v>602150</v>
      </c>
      <c r="D1043" s="140"/>
      <c r="E1043" s="55" t="s">
        <v>110</v>
      </c>
      <c r="F1043" s="78" t="s">
        <v>613</v>
      </c>
      <c r="G1043" s="107" t="s">
        <v>587</v>
      </c>
      <c r="H1043" s="50">
        <f>IFERROR(IF(G1042,H1042/G1042*100,0),0)</f>
        <v>0</v>
      </c>
      <c r="I1043" s="50">
        <f t="shared" ref="I1043" si="6663">IFERROR(IF(H1042,I1042/H1042*100,0),0)</f>
        <v>0</v>
      </c>
      <c r="J1043" s="50">
        <f t="shared" ref="J1043" si="6664">IFERROR(IF(I1042,J1042/I1042*100,0),0)</f>
        <v>0</v>
      </c>
      <c r="K1043" s="50">
        <f t="shared" ref="K1043" si="6665">IFERROR(IF(J1042,K1042/J1042*100,0),0)</f>
        <v>0</v>
      </c>
      <c r="L1043" s="50">
        <f t="shared" ref="L1043" si="6666">IFERROR(IF(K1042,L1042/K1042*100,0),0)</f>
        <v>0</v>
      </c>
      <c r="M1043" s="50">
        <f t="shared" ref="M1043" si="6667">IFERROR(IF(L1042,M1042/L1042*100,0),0)</f>
        <v>0</v>
      </c>
      <c r="N1043" s="107" t="s">
        <v>587</v>
      </c>
      <c r="O1043" s="50">
        <f>IFERROR(IF(N1042,O1042/N1042*100,0),0)</f>
        <v>0</v>
      </c>
      <c r="P1043" s="50">
        <f t="shared" ref="P1043" si="6668">IFERROR(IF(O1042,P1042/O1042*100,0),0)</f>
        <v>0</v>
      </c>
      <c r="Q1043" s="50">
        <f t="shared" ref="Q1043:S1043" si="6669">IFERROR(IF(P1042,Q1042/P1042*100,0),0)</f>
        <v>0</v>
      </c>
      <c r="R1043" s="50">
        <f t="shared" si="6669"/>
        <v>0</v>
      </c>
      <c r="S1043" s="50">
        <f t="shared" si="6669"/>
        <v>0</v>
      </c>
      <c r="T1043" s="215"/>
      <c r="AA1043" s="177" t="s">
        <v>110</v>
      </c>
      <c r="AD1043" s="107" t="s">
        <v>683</v>
      </c>
      <c r="AE1043" s="50" t="s">
        <v>683</v>
      </c>
      <c r="AF1043" s="50" t="s">
        <v>683</v>
      </c>
      <c r="AG1043" s="50" t="s">
        <v>683</v>
      </c>
      <c r="AH1043" s="50" t="s">
        <v>683</v>
      </c>
      <c r="AI1043" s="50" t="s">
        <v>683</v>
      </c>
      <c r="AJ1043" s="50"/>
      <c r="AK1043" s="107" t="s">
        <v>683</v>
      </c>
      <c r="AL1043" s="50" t="s">
        <v>683</v>
      </c>
      <c r="AM1043" s="50" t="s">
        <v>683</v>
      </c>
      <c r="AN1043" s="50"/>
      <c r="AO1043" s="50" t="s">
        <v>683</v>
      </c>
    </row>
    <row r="1044" spans="1:41" ht="15.75" hidden="1" outlineLevel="2">
      <c r="A1044" s="155">
        <v>610310</v>
      </c>
      <c r="B1044" s="156">
        <f t="shared" si="6471"/>
        <v>630602160</v>
      </c>
      <c r="C1044" s="173">
        <v>602160</v>
      </c>
      <c r="D1044" s="140"/>
      <c r="E1044" s="109" t="str">
        <f>E722</f>
        <v>Бюджетообразующее предприятие 108</v>
      </c>
      <c r="F1044" s="24" t="s">
        <v>106</v>
      </c>
      <c r="G1044" s="127">
        <f t="shared" ref="G1044:M1044" si="6670">IFERROR(G400*12*G722/1000,0)</f>
        <v>0</v>
      </c>
      <c r="H1044" s="127">
        <f t="shared" si="6670"/>
        <v>0</v>
      </c>
      <c r="I1044" s="127">
        <f t="shared" si="6670"/>
        <v>0</v>
      </c>
      <c r="J1044" s="127">
        <f t="shared" si="6670"/>
        <v>0</v>
      </c>
      <c r="K1044" s="127">
        <f t="shared" si="6670"/>
        <v>0</v>
      </c>
      <c r="L1044" s="127">
        <f t="shared" si="6670"/>
        <v>0</v>
      </c>
      <c r="M1044" s="127">
        <f t="shared" si="6670"/>
        <v>0</v>
      </c>
      <c r="N1044" s="127">
        <f>IFERROR(N400*3*N722/1000,0)</f>
        <v>0</v>
      </c>
      <c r="O1044" s="127">
        <f t="shared" ref="O1044:Q1044" si="6671">IFERROR(O400*3*O722/1000,0)</f>
        <v>0</v>
      </c>
      <c r="P1044" s="127">
        <f t="shared" si="6671"/>
        <v>0</v>
      </c>
      <c r="Q1044" s="127">
        <f t="shared" si="6671"/>
        <v>0</v>
      </c>
      <c r="R1044" s="127">
        <f>IFERROR(R400*2*R722/1000,0)</f>
        <v>0</v>
      </c>
      <c r="S1044" s="127">
        <f>IFERROR(S400*2*S722/1000,0)</f>
        <v>0</v>
      </c>
      <c r="T1044" s="216"/>
      <c r="AA1044" s="177" t="s">
        <v>764</v>
      </c>
      <c r="AD1044" s="127" t="s">
        <v>683</v>
      </c>
      <c r="AE1044" s="127" t="s">
        <v>683</v>
      </c>
      <c r="AF1044" s="127" t="s">
        <v>683</v>
      </c>
      <c r="AG1044" s="127" t="s">
        <v>683</v>
      </c>
      <c r="AH1044" s="127" t="s">
        <v>683</v>
      </c>
      <c r="AI1044" s="127" t="s">
        <v>683</v>
      </c>
      <c r="AJ1044" s="127"/>
      <c r="AK1044" s="127" t="s">
        <v>683</v>
      </c>
      <c r="AL1044" s="127" t="s">
        <v>683</v>
      </c>
      <c r="AM1044" s="127" t="s">
        <v>683</v>
      </c>
      <c r="AN1044" s="127"/>
      <c r="AO1044" s="127" t="s">
        <v>683</v>
      </c>
    </row>
    <row r="1045" spans="1:41" ht="15.75" hidden="1" outlineLevel="2">
      <c r="A1045" s="155">
        <v>610320</v>
      </c>
      <c r="B1045" s="156">
        <f t="shared" si="6471"/>
        <v>630602170</v>
      </c>
      <c r="C1045" s="173">
        <v>602170</v>
      </c>
      <c r="D1045" s="140"/>
      <c r="E1045" s="55" t="s">
        <v>110</v>
      </c>
      <c r="F1045" s="78" t="s">
        <v>613</v>
      </c>
      <c r="G1045" s="107" t="s">
        <v>587</v>
      </c>
      <c r="H1045" s="50">
        <f>IFERROR(IF(G1044,H1044/G1044*100,0),0)</f>
        <v>0</v>
      </c>
      <c r="I1045" s="50">
        <f t="shared" ref="I1045" si="6672">IFERROR(IF(H1044,I1044/H1044*100,0),0)</f>
        <v>0</v>
      </c>
      <c r="J1045" s="50">
        <f t="shared" ref="J1045" si="6673">IFERROR(IF(I1044,J1044/I1044*100,0),0)</f>
        <v>0</v>
      </c>
      <c r="K1045" s="50">
        <f t="shared" ref="K1045" si="6674">IFERROR(IF(J1044,K1044/J1044*100,0),0)</f>
        <v>0</v>
      </c>
      <c r="L1045" s="50">
        <f t="shared" ref="L1045" si="6675">IFERROR(IF(K1044,L1044/K1044*100,0),0)</f>
        <v>0</v>
      </c>
      <c r="M1045" s="50">
        <f t="shared" ref="M1045" si="6676">IFERROR(IF(L1044,M1044/L1044*100,0),0)</f>
        <v>0</v>
      </c>
      <c r="N1045" s="107" t="s">
        <v>587</v>
      </c>
      <c r="O1045" s="50">
        <f>IFERROR(IF(N1044,O1044/N1044*100,0),0)</f>
        <v>0</v>
      </c>
      <c r="P1045" s="50">
        <f t="shared" ref="P1045" si="6677">IFERROR(IF(O1044,P1044/O1044*100,0),0)</f>
        <v>0</v>
      </c>
      <c r="Q1045" s="50">
        <f t="shared" ref="Q1045:S1045" si="6678">IFERROR(IF(P1044,Q1044/P1044*100,0),0)</f>
        <v>0</v>
      </c>
      <c r="R1045" s="50">
        <f t="shared" si="6678"/>
        <v>0</v>
      </c>
      <c r="S1045" s="50">
        <f t="shared" si="6678"/>
        <v>0</v>
      </c>
      <c r="T1045" s="215"/>
      <c r="AA1045" s="177" t="s">
        <v>110</v>
      </c>
      <c r="AD1045" s="107" t="s">
        <v>683</v>
      </c>
      <c r="AE1045" s="50" t="s">
        <v>683</v>
      </c>
      <c r="AF1045" s="50" t="s">
        <v>683</v>
      </c>
      <c r="AG1045" s="50" t="s">
        <v>683</v>
      </c>
      <c r="AH1045" s="50" t="s">
        <v>683</v>
      </c>
      <c r="AI1045" s="50" t="s">
        <v>683</v>
      </c>
      <c r="AJ1045" s="50"/>
      <c r="AK1045" s="107" t="s">
        <v>683</v>
      </c>
      <c r="AL1045" s="50" t="s">
        <v>683</v>
      </c>
      <c r="AM1045" s="50" t="s">
        <v>683</v>
      </c>
      <c r="AN1045" s="50"/>
      <c r="AO1045" s="50" t="s">
        <v>683</v>
      </c>
    </row>
    <row r="1046" spans="1:41" ht="15.75" hidden="1" outlineLevel="2">
      <c r="A1046" s="155">
        <v>610330</v>
      </c>
      <c r="B1046" s="156">
        <f t="shared" si="6471"/>
        <v>630602180</v>
      </c>
      <c r="C1046" s="173">
        <v>602180</v>
      </c>
      <c r="D1046" s="140"/>
      <c r="E1046" s="109" t="str">
        <f>E724</f>
        <v>Бюджетообразующее предприятие 109</v>
      </c>
      <c r="F1046" s="24" t="s">
        <v>106</v>
      </c>
      <c r="G1046" s="127">
        <f t="shared" ref="G1046:M1046" si="6679">IFERROR(G402*12*G724/1000,0)</f>
        <v>0</v>
      </c>
      <c r="H1046" s="127">
        <f t="shared" si="6679"/>
        <v>0</v>
      </c>
      <c r="I1046" s="127">
        <f t="shared" si="6679"/>
        <v>0</v>
      </c>
      <c r="J1046" s="127">
        <f t="shared" si="6679"/>
        <v>0</v>
      </c>
      <c r="K1046" s="127">
        <f t="shared" si="6679"/>
        <v>0</v>
      </c>
      <c r="L1046" s="127">
        <f t="shared" si="6679"/>
        <v>0</v>
      </c>
      <c r="M1046" s="127">
        <f t="shared" si="6679"/>
        <v>0</v>
      </c>
      <c r="N1046" s="127">
        <f>IFERROR(N402*3*N724/1000,0)</f>
        <v>0</v>
      </c>
      <c r="O1046" s="127">
        <f t="shared" ref="O1046:Q1046" si="6680">IFERROR(O402*3*O724/1000,0)</f>
        <v>0</v>
      </c>
      <c r="P1046" s="127">
        <f t="shared" si="6680"/>
        <v>0</v>
      </c>
      <c r="Q1046" s="127">
        <f t="shared" si="6680"/>
        <v>0</v>
      </c>
      <c r="R1046" s="127">
        <f>IFERROR(R402*2*R724/1000,0)</f>
        <v>0</v>
      </c>
      <c r="S1046" s="127">
        <f>IFERROR(S402*2*S724/1000,0)</f>
        <v>0</v>
      </c>
      <c r="T1046" s="216"/>
      <c r="AA1046" s="177" t="s">
        <v>765</v>
      </c>
      <c r="AD1046" s="127" t="s">
        <v>683</v>
      </c>
      <c r="AE1046" s="127" t="s">
        <v>683</v>
      </c>
      <c r="AF1046" s="127" t="s">
        <v>683</v>
      </c>
      <c r="AG1046" s="127" t="s">
        <v>683</v>
      </c>
      <c r="AH1046" s="127" t="s">
        <v>683</v>
      </c>
      <c r="AI1046" s="127" t="s">
        <v>683</v>
      </c>
      <c r="AJ1046" s="127"/>
      <c r="AK1046" s="127" t="s">
        <v>683</v>
      </c>
      <c r="AL1046" s="127" t="s">
        <v>683</v>
      </c>
      <c r="AM1046" s="127" t="s">
        <v>683</v>
      </c>
      <c r="AN1046" s="127"/>
      <c r="AO1046" s="127" t="s">
        <v>683</v>
      </c>
    </row>
    <row r="1047" spans="1:41" ht="15.75" hidden="1" outlineLevel="2">
      <c r="A1047" s="155">
        <v>610340</v>
      </c>
      <c r="B1047" s="156">
        <f t="shared" si="6471"/>
        <v>630602190</v>
      </c>
      <c r="C1047" s="173">
        <v>602190</v>
      </c>
      <c r="D1047" s="140"/>
      <c r="E1047" s="55" t="s">
        <v>110</v>
      </c>
      <c r="F1047" s="78" t="s">
        <v>613</v>
      </c>
      <c r="G1047" s="107" t="s">
        <v>587</v>
      </c>
      <c r="H1047" s="50">
        <f>IFERROR(IF(G1046,H1046/G1046*100,0),0)</f>
        <v>0</v>
      </c>
      <c r="I1047" s="50">
        <f t="shared" ref="I1047" si="6681">IFERROR(IF(H1046,I1046/H1046*100,0),0)</f>
        <v>0</v>
      </c>
      <c r="J1047" s="50">
        <f t="shared" ref="J1047" si="6682">IFERROR(IF(I1046,J1046/I1046*100,0),0)</f>
        <v>0</v>
      </c>
      <c r="K1047" s="50">
        <f t="shared" ref="K1047" si="6683">IFERROR(IF(J1046,K1046/J1046*100,0),0)</f>
        <v>0</v>
      </c>
      <c r="L1047" s="50">
        <f t="shared" ref="L1047" si="6684">IFERROR(IF(K1046,L1046/K1046*100,0),0)</f>
        <v>0</v>
      </c>
      <c r="M1047" s="50">
        <f t="shared" ref="M1047" si="6685">IFERROR(IF(L1046,M1046/L1046*100,0),0)</f>
        <v>0</v>
      </c>
      <c r="N1047" s="107" t="s">
        <v>587</v>
      </c>
      <c r="O1047" s="50">
        <f>IFERROR(IF(N1046,O1046/N1046*100,0),0)</f>
        <v>0</v>
      </c>
      <c r="P1047" s="50">
        <f t="shared" ref="P1047" si="6686">IFERROR(IF(O1046,P1046/O1046*100,0),0)</f>
        <v>0</v>
      </c>
      <c r="Q1047" s="50">
        <f t="shared" ref="Q1047:S1047" si="6687">IFERROR(IF(P1046,Q1046/P1046*100,0),0)</f>
        <v>0</v>
      </c>
      <c r="R1047" s="50">
        <f t="shared" si="6687"/>
        <v>0</v>
      </c>
      <c r="S1047" s="50">
        <f t="shared" si="6687"/>
        <v>0</v>
      </c>
      <c r="T1047" s="215"/>
      <c r="AA1047" s="177" t="s">
        <v>110</v>
      </c>
      <c r="AD1047" s="107" t="s">
        <v>683</v>
      </c>
      <c r="AE1047" s="50" t="s">
        <v>683</v>
      </c>
      <c r="AF1047" s="50" t="s">
        <v>683</v>
      </c>
      <c r="AG1047" s="50" t="s">
        <v>683</v>
      </c>
      <c r="AH1047" s="50" t="s">
        <v>683</v>
      </c>
      <c r="AI1047" s="50" t="s">
        <v>683</v>
      </c>
      <c r="AJ1047" s="50"/>
      <c r="AK1047" s="107" t="s">
        <v>683</v>
      </c>
      <c r="AL1047" s="50" t="s">
        <v>683</v>
      </c>
      <c r="AM1047" s="50" t="s">
        <v>683</v>
      </c>
      <c r="AN1047" s="50"/>
      <c r="AO1047" s="50" t="s">
        <v>683</v>
      </c>
    </row>
    <row r="1048" spans="1:41" ht="15.75" hidden="1" outlineLevel="2">
      <c r="A1048" s="155">
        <v>610350</v>
      </c>
      <c r="B1048" s="156">
        <f t="shared" si="6471"/>
        <v>630602200</v>
      </c>
      <c r="C1048" s="173">
        <v>602200</v>
      </c>
      <c r="D1048" s="140"/>
      <c r="E1048" s="109" t="str">
        <f>E726</f>
        <v>Бюджетообразующее предприятие 110</v>
      </c>
      <c r="F1048" s="24" t="s">
        <v>106</v>
      </c>
      <c r="G1048" s="127">
        <f t="shared" ref="G1048:M1048" si="6688">IFERROR(G404*12*G726/1000,0)</f>
        <v>0</v>
      </c>
      <c r="H1048" s="127">
        <f t="shared" si="6688"/>
        <v>0</v>
      </c>
      <c r="I1048" s="127">
        <f t="shared" si="6688"/>
        <v>0</v>
      </c>
      <c r="J1048" s="127">
        <f t="shared" si="6688"/>
        <v>0</v>
      </c>
      <c r="K1048" s="127">
        <f t="shared" si="6688"/>
        <v>0</v>
      </c>
      <c r="L1048" s="127">
        <f t="shared" si="6688"/>
        <v>0</v>
      </c>
      <c r="M1048" s="127">
        <f t="shared" si="6688"/>
        <v>0</v>
      </c>
      <c r="N1048" s="127">
        <f>IFERROR(N404*3*N726/1000,0)</f>
        <v>0</v>
      </c>
      <c r="O1048" s="127">
        <f t="shared" ref="O1048:Q1048" si="6689">IFERROR(O404*3*O726/1000,0)</f>
        <v>0</v>
      </c>
      <c r="P1048" s="127">
        <f t="shared" si="6689"/>
        <v>0</v>
      </c>
      <c r="Q1048" s="127">
        <f t="shared" si="6689"/>
        <v>0</v>
      </c>
      <c r="R1048" s="127">
        <f>IFERROR(R404*2*R726/1000,0)</f>
        <v>0</v>
      </c>
      <c r="S1048" s="127">
        <f>IFERROR(S404*2*S726/1000,0)</f>
        <v>0</v>
      </c>
      <c r="T1048" s="216"/>
      <c r="AA1048" s="177" t="s">
        <v>766</v>
      </c>
      <c r="AD1048" s="127" t="s">
        <v>683</v>
      </c>
      <c r="AE1048" s="127" t="s">
        <v>683</v>
      </c>
      <c r="AF1048" s="127" t="s">
        <v>683</v>
      </c>
      <c r="AG1048" s="127" t="s">
        <v>683</v>
      </c>
      <c r="AH1048" s="127" t="s">
        <v>683</v>
      </c>
      <c r="AI1048" s="127" t="s">
        <v>683</v>
      </c>
      <c r="AJ1048" s="127"/>
      <c r="AK1048" s="127" t="s">
        <v>683</v>
      </c>
      <c r="AL1048" s="127" t="s">
        <v>683</v>
      </c>
      <c r="AM1048" s="127" t="s">
        <v>683</v>
      </c>
      <c r="AN1048" s="127"/>
      <c r="AO1048" s="127" t="s">
        <v>683</v>
      </c>
    </row>
    <row r="1049" spans="1:41" ht="15.75" hidden="1" outlineLevel="2">
      <c r="A1049" s="155">
        <v>610360</v>
      </c>
      <c r="B1049" s="156">
        <f t="shared" si="6471"/>
        <v>630602210</v>
      </c>
      <c r="C1049" s="173">
        <v>602210</v>
      </c>
      <c r="D1049" s="140"/>
      <c r="E1049" s="55" t="s">
        <v>110</v>
      </c>
      <c r="F1049" s="78" t="s">
        <v>613</v>
      </c>
      <c r="G1049" s="107" t="s">
        <v>587</v>
      </c>
      <c r="H1049" s="50">
        <f>IFERROR(IF(G1048,H1048/G1048*100,0),0)</f>
        <v>0</v>
      </c>
      <c r="I1049" s="50">
        <f t="shared" ref="I1049" si="6690">IFERROR(IF(H1048,I1048/H1048*100,0),0)</f>
        <v>0</v>
      </c>
      <c r="J1049" s="50">
        <f t="shared" ref="J1049" si="6691">IFERROR(IF(I1048,J1048/I1048*100,0),0)</f>
        <v>0</v>
      </c>
      <c r="K1049" s="50">
        <f t="shared" ref="K1049" si="6692">IFERROR(IF(J1048,K1048/J1048*100,0),0)</f>
        <v>0</v>
      </c>
      <c r="L1049" s="50">
        <f t="shared" ref="L1049" si="6693">IFERROR(IF(K1048,L1048/K1048*100,0),0)</f>
        <v>0</v>
      </c>
      <c r="M1049" s="50">
        <f t="shared" ref="M1049" si="6694">IFERROR(IF(L1048,M1048/L1048*100,0),0)</f>
        <v>0</v>
      </c>
      <c r="N1049" s="107" t="s">
        <v>587</v>
      </c>
      <c r="O1049" s="50">
        <f>IFERROR(IF(N1048,O1048/N1048*100,0),0)</f>
        <v>0</v>
      </c>
      <c r="P1049" s="50">
        <f t="shared" ref="P1049" si="6695">IFERROR(IF(O1048,P1048/O1048*100,0),0)</f>
        <v>0</v>
      </c>
      <c r="Q1049" s="50">
        <f t="shared" ref="Q1049:S1049" si="6696">IFERROR(IF(P1048,Q1048/P1048*100,0),0)</f>
        <v>0</v>
      </c>
      <c r="R1049" s="50">
        <f t="shared" si="6696"/>
        <v>0</v>
      </c>
      <c r="S1049" s="50">
        <f t="shared" si="6696"/>
        <v>0</v>
      </c>
      <c r="T1049" s="215"/>
      <c r="AA1049" s="177" t="s">
        <v>110</v>
      </c>
      <c r="AD1049" s="107" t="s">
        <v>683</v>
      </c>
      <c r="AE1049" s="50" t="s">
        <v>683</v>
      </c>
      <c r="AF1049" s="50" t="s">
        <v>683</v>
      </c>
      <c r="AG1049" s="50" t="s">
        <v>683</v>
      </c>
      <c r="AH1049" s="50" t="s">
        <v>683</v>
      </c>
      <c r="AI1049" s="50" t="s">
        <v>683</v>
      </c>
      <c r="AJ1049" s="50"/>
      <c r="AK1049" s="107" t="s">
        <v>683</v>
      </c>
      <c r="AL1049" s="50" t="s">
        <v>683</v>
      </c>
      <c r="AM1049" s="50" t="s">
        <v>683</v>
      </c>
      <c r="AN1049" s="50"/>
      <c r="AO1049" s="50" t="s">
        <v>683</v>
      </c>
    </row>
    <row r="1050" spans="1:41" ht="15.75" hidden="1" outlineLevel="2">
      <c r="A1050" s="155">
        <v>610370</v>
      </c>
      <c r="B1050" s="156">
        <f t="shared" si="6471"/>
        <v>630602220</v>
      </c>
      <c r="C1050" s="173">
        <v>602220</v>
      </c>
      <c r="D1050" s="140"/>
      <c r="E1050" s="109" t="str">
        <f>E728</f>
        <v>Бюджетообразующее предприятие 111</v>
      </c>
      <c r="F1050" s="24" t="s">
        <v>106</v>
      </c>
      <c r="G1050" s="127">
        <f t="shared" ref="G1050:M1050" si="6697">IFERROR(G406*12*G728/1000,0)</f>
        <v>0</v>
      </c>
      <c r="H1050" s="127">
        <f t="shared" si="6697"/>
        <v>0</v>
      </c>
      <c r="I1050" s="127">
        <f t="shared" si="6697"/>
        <v>0</v>
      </c>
      <c r="J1050" s="127">
        <f t="shared" si="6697"/>
        <v>0</v>
      </c>
      <c r="K1050" s="127">
        <f t="shared" si="6697"/>
        <v>0</v>
      </c>
      <c r="L1050" s="127">
        <f t="shared" si="6697"/>
        <v>0</v>
      </c>
      <c r="M1050" s="127">
        <f t="shared" si="6697"/>
        <v>0</v>
      </c>
      <c r="N1050" s="127">
        <f>IFERROR(N406*3*N728/1000,0)</f>
        <v>0</v>
      </c>
      <c r="O1050" s="127">
        <f t="shared" ref="O1050:Q1050" si="6698">IFERROR(O406*3*O728/1000,0)</f>
        <v>0</v>
      </c>
      <c r="P1050" s="127">
        <f t="shared" si="6698"/>
        <v>0</v>
      </c>
      <c r="Q1050" s="127">
        <f t="shared" si="6698"/>
        <v>0</v>
      </c>
      <c r="R1050" s="127">
        <f>IFERROR(R406*2*R728/1000,0)</f>
        <v>0</v>
      </c>
      <c r="S1050" s="127">
        <f>IFERROR(S406*2*S728/1000,0)</f>
        <v>0</v>
      </c>
      <c r="T1050" s="216"/>
      <c r="AA1050" s="177" t="s">
        <v>767</v>
      </c>
      <c r="AD1050" s="127" t="s">
        <v>683</v>
      </c>
      <c r="AE1050" s="127" t="s">
        <v>683</v>
      </c>
      <c r="AF1050" s="127" t="s">
        <v>683</v>
      </c>
      <c r="AG1050" s="127" t="s">
        <v>683</v>
      </c>
      <c r="AH1050" s="127" t="s">
        <v>683</v>
      </c>
      <c r="AI1050" s="127" t="s">
        <v>683</v>
      </c>
      <c r="AJ1050" s="127"/>
      <c r="AK1050" s="127" t="s">
        <v>683</v>
      </c>
      <c r="AL1050" s="127" t="s">
        <v>683</v>
      </c>
      <c r="AM1050" s="127" t="s">
        <v>683</v>
      </c>
      <c r="AN1050" s="127"/>
      <c r="AO1050" s="127" t="s">
        <v>683</v>
      </c>
    </row>
    <row r="1051" spans="1:41" ht="15.75" hidden="1" outlineLevel="2">
      <c r="A1051" s="155">
        <v>610380</v>
      </c>
      <c r="B1051" s="156">
        <f t="shared" si="6471"/>
        <v>630602230</v>
      </c>
      <c r="C1051" s="173">
        <v>602230</v>
      </c>
      <c r="D1051" s="140"/>
      <c r="E1051" s="55" t="s">
        <v>110</v>
      </c>
      <c r="F1051" s="78" t="s">
        <v>613</v>
      </c>
      <c r="G1051" s="107" t="s">
        <v>587</v>
      </c>
      <c r="H1051" s="50">
        <f>IFERROR(IF(G1050,H1050/G1050*100,0),0)</f>
        <v>0</v>
      </c>
      <c r="I1051" s="50">
        <f t="shared" ref="I1051" si="6699">IFERROR(IF(H1050,I1050/H1050*100,0),0)</f>
        <v>0</v>
      </c>
      <c r="J1051" s="50">
        <f t="shared" ref="J1051" si="6700">IFERROR(IF(I1050,J1050/I1050*100,0),0)</f>
        <v>0</v>
      </c>
      <c r="K1051" s="50">
        <f t="shared" ref="K1051" si="6701">IFERROR(IF(J1050,K1050/J1050*100,0),0)</f>
        <v>0</v>
      </c>
      <c r="L1051" s="50">
        <f t="shared" ref="L1051" si="6702">IFERROR(IF(K1050,L1050/K1050*100,0),0)</f>
        <v>0</v>
      </c>
      <c r="M1051" s="50">
        <f t="shared" ref="M1051" si="6703">IFERROR(IF(L1050,M1050/L1050*100,0),0)</f>
        <v>0</v>
      </c>
      <c r="N1051" s="107" t="s">
        <v>587</v>
      </c>
      <c r="O1051" s="50">
        <f>IFERROR(IF(N1050,O1050/N1050*100,0),0)</f>
        <v>0</v>
      </c>
      <c r="P1051" s="50">
        <f t="shared" ref="P1051" si="6704">IFERROR(IF(O1050,P1050/O1050*100,0),0)</f>
        <v>0</v>
      </c>
      <c r="Q1051" s="50">
        <f t="shared" ref="Q1051:S1051" si="6705">IFERROR(IF(P1050,Q1050/P1050*100,0),0)</f>
        <v>0</v>
      </c>
      <c r="R1051" s="50">
        <f t="shared" si="6705"/>
        <v>0</v>
      </c>
      <c r="S1051" s="50">
        <f t="shared" si="6705"/>
        <v>0</v>
      </c>
      <c r="T1051" s="215"/>
      <c r="AA1051" s="177" t="s">
        <v>110</v>
      </c>
      <c r="AD1051" s="107" t="s">
        <v>683</v>
      </c>
      <c r="AE1051" s="50" t="s">
        <v>683</v>
      </c>
      <c r="AF1051" s="50" t="s">
        <v>683</v>
      </c>
      <c r="AG1051" s="50" t="s">
        <v>683</v>
      </c>
      <c r="AH1051" s="50" t="s">
        <v>683</v>
      </c>
      <c r="AI1051" s="50" t="s">
        <v>683</v>
      </c>
      <c r="AJ1051" s="50"/>
      <c r="AK1051" s="107" t="s">
        <v>683</v>
      </c>
      <c r="AL1051" s="50" t="s">
        <v>683</v>
      </c>
      <c r="AM1051" s="50" t="s">
        <v>683</v>
      </c>
      <c r="AN1051" s="50"/>
      <c r="AO1051" s="50" t="s">
        <v>683</v>
      </c>
    </row>
    <row r="1052" spans="1:41" ht="15.75" hidden="1" outlineLevel="2">
      <c r="A1052" s="155">
        <v>610390</v>
      </c>
      <c r="B1052" s="156">
        <f t="shared" si="6471"/>
        <v>630602240</v>
      </c>
      <c r="C1052" s="173">
        <v>602240</v>
      </c>
      <c r="D1052" s="140"/>
      <c r="E1052" s="109" t="str">
        <f>E730</f>
        <v>Бюджетообразующее предприятие 112</v>
      </c>
      <c r="F1052" s="24" t="s">
        <v>106</v>
      </c>
      <c r="G1052" s="127">
        <f t="shared" ref="G1052:M1052" si="6706">IFERROR(G408*12*G730/1000,0)</f>
        <v>0</v>
      </c>
      <c r="H1052" s="127">
        <f t="shared" si="6706"/>
        <v>0</v>
      </c>
      <c r="I1052" s="127">
        <f t="shared" si="6706"/>
        <v>0</v>
      </c>
      <c r="J1052" s="127">
        <f t="shared" si="6706"/>
        <v>0</v>
      </c>
      <c r="K1052" s="127">
        <f t="shared" si="6706"/>
        <v>0</v>
      </c>
      <c r="L1052" s="127">
        <f t="shared" si="6706"/>
        <v>0</v>
      </c>
      <c r="M1052" s="127">
        <f t="shared" si="6706"/>
        <v>0</v>
      </c>
      <c r="N1052" s="127">
        <f>IFERROR(N408*3*N730/1000,0)</f>
        <v>0</v>
      </c>
      <c r="O1052" s="127">
        <f t="shared" ref="O1052:Q1052" si="6707">IFERROR(O408*3*O730/1000,0)</f>
        <v>0</v>
      </c>
      <c r="P1052" s="127">
        <f t="shared" si="6707"/>
        <v>0</v>
      </c>
      <c r="Q1052" s="127">
        <f t="shared" si="6707"/>
        <v>0</v>
      </c>
      <c r="R1052" s="127">
        <f>IFERROR(R408*2*R730/1000,0)</f>
        <v>0</v>
      </c>
      <c r="S1052" s="127">
        <f>IFERROR(S408*2*S730/1000,0)</f>
        <v>0</v>
      </c>
      <c r="T1052" s="216"/>
      <c r="AA1052" s="177" t="s">
        <v>768</v>
      </c>
      <c r="AD1052" s="127" t="s">
        <v>683</v>
      </c>
      <c r="AE1052" s="127" t="s">
        <v>683</v>
      </c>
      <c r="AF1052" s="127" t="s">
        <v>683</v>
      </c>
      <c r="AG1052" s="127" t="s">
        <v>683</v>
      </c>
      <c r="AH1052" s="127" t="s">
        <v>683</v>
      </c>
      <c r="AI1052" s="127" t="s">
        <v>683</v>
      </c>
      <c r="AJ1052" s="127"/>
      <c r="AK1052" s="127" t="s">
        <v>683</v>
      </c>
      <c r="AL1052" s="127" t="s">
        <v>683</v>
      </c>
      <c r="AM1052" s="127" t="s">
        <v>683</v>
      </c>
      <c r="AN1052" s="127"/>
      <c r="AO1052" s="127" t="s">
        <v>683</v>
      </c>
    </row>
    <row r="1053" spans="1:41" ht="15.75" hidden="1" outlineLevel="2">
      <c r="A1053" s="155">
        <v>610400</v>
      </c>
      <c r="B1053" s="156">
        <f t="shared" si="6471"/>
        <v>630602250</v>
      </c>
      <c r="C1053" s="173">
        <v>602250</v>
      </c>
      <c r="D1053" s="140"/>
      <c r="E1053" s="55" t="s">
        <v>110</v>
      </c>
      <c r="F1053" s="78" t="s">
        <v>613</v>
      </c>
      <c r="G1053" s="107" t="s">
        <v>587</v>
      </c>
      <c r="H1053" s="50">
        <f>IFERROR(IF(G1052,H1052/G1052*100,0),0)</f>
        <v>0</v>
      </c>
      <c r="I1053" s="50">
        <f t="shared" ref="I1053" si="6708">IFERROR(IF(H1052,I1052/H1052*100,0),0)</f>
        <v>0</v>
      </c>
      <c r="J1053" s="50">
        <f t="shared" ref="J1053" si="6709">IFERROR(IF(I1052,J1052/I1052*100,0),0)</f>
        <v>0</v>
      </c>
      <c r="K1053" s="50">
        <f t="shared" ref="K1053" si="6710">IFERROR(IF(J1052,K1052/J1052*100,0),0)</f>
        <v>0</v>
      </c>
      <c r="L1053" s="50">
        <f t="shared" ref="L1053" si="6711">IFERROR(IF(K1052,L1052/K1052*100,0),0)</f>
        <v>0</v>
      </c>
      <c r="M1053" s="50">
        <f t="shared" ref="M1053" si="6712">IFERROR(IF(L1052,M1052/L1052*100,0),0)</f>
        <v>0</v>
      </c>
      <c r="N1053" s="107" t="s">
        <v>587</v>
      </c>
      <c r="O1053" s="50">
        <f>IFERROR(IF(N1052,O1052/N1052*100,0),0)</f>
        <v>0</v>
      </c>
      <c r="P1053" s="50">
        <f t="shared" ref="P1053" si="6713">IFERROR(IF(O1052,P1052/O1052*100,0),0)</f>
        <v>0</v>
      </c>
      <c r="Q1053" s="50">
        <f t="shared" ref="Q1053:S1053" si="6714">IFERROR(IF(P1052,Q1052/P1052*100,0),0)</f>
        <v>0</v>
      </c>
      <c r="R1053" s="50">
        <f t="shared" si="6714"/>
        <v>0</v>
      </c>
      <c r="S1053" s="50">
        <f t="shared" si="6714"/>
        <v>0</v>
      </c>
      <c r="T1053" s="215"/>
      <c r="AA1053" s="177" t="s">
        <v>110</v>
      </c>
      <c r="AD1053" s="107" t="s">
        <v>683</v>
      </c>
      <c r="AE1053" s="50" t="s">
        <v>683</v>
      </c>
      <c r="AF1053" s="50" t="s">
        <v>683</v>
      </c>
      <c r="AG1053" s="50" t="s">
        <v>683</v>
      </c>
      <c r="AH1053" s="50" t="s">
        <v>683</v>
      </c>
      <c r="AI1053" s="50" t="s">
        <v>683</v>
      </c>
      <c r="AJ1053" s="50"/>
      <c r="AK1053" s="107" t="s">
        <v>683</v>
      </c>
      <c r="AL1053" s="50" t="s">
        <v>683</v>
      </c>
      <c r="AM1053" s="50" t="s">
        <v>683</v>
      </c>
      <c r="AN1053" s="50"/>
      <c r="AO1053" s="50" t="s">
        <v>683</v>
      </c>
    </row>
    <row r="1054" spans="1:41" ht="15.75" hidden="1" outlineLevel="2">
      <c r="A1054" s="155">
        <v>610410</v>
      </c>
      <c r="B1054" s="156">
        <f t="shared" si="6471"/>
        <v>630602260</v>
      </c>
      <c r="C1054" s="173">
        <v>602260</v>
      </c>
      <c r="D1054" s="140"/>
      <c r="E1054" s="109" t="str">
        <f>E732</f>
        <v>Бюджетообразующее предприятие 113</v>
      </c>
      <c r="F1054" s="24" t="s">
        <v>106</v>
      </c>
      <c r="G1054" s="127">
        <f t="shared" ref="G1054:M1054" si="6715">IFERROR(G410*12*G732/1000,0)</f>
        <v>0</v>
      </c>
      <c r="H1054" s="127">
        <f t="shared" si="6715"/>
        <v>0</v>
      </c>
      <c r="I1054" s="127">
        <f t="shared" si="6715"/>
        <v>0</v>
      </c>
      <c r="J1054" s="127">
        <f t="shared" si="6715"/>
        <v>0</v>
      </c>
      <c r="K1054" s="127">
        <f t="shared" si="6715"/>
        <v>0</v>
      </c>
      <c r="L1054" s="127">
        <f t="shared" si="6715"/>
        <v>0</v>
      </c>
      <c r="M1054" s="127">
        <f t="shared" si="6715"/>
        <v>0</v>
      </c>
      <c r="N1054" s="127">
        <f>IFERROR(N410*3*N732/1000,0)</f>
        <v>0</v>
      </c>
      <c r="O1054" s="127">
        <f t="shared" ref="O1054:Q1054" si="6716">IFERROR(O410*3*O732/1000,0)</f>
        <v>0</v>
      </c>
      <c r="P1054" s="127">
        <f t="shared" si="6716"/>
        <v>0</v>
      </c>
      <c r="Q1054" s="127">
        <f t="shared" si="6716"/>
        <v>0</v>
      </c>
      <c r="R1054" s="127">
        <f>IFERROR(R410*2*R732/1000,0)</f>
        <v>0</v>
      </c>
      <c r="S1054" s="127">
        <f>IFERROR(S410*2*S732/1000,0)</f>
        <v>0</v>
      </c>
      <c r="T1054" s="216"/>
      <c r="AA1054" s="177" t="s">
        <v>769</v>
      </c>
      <c r="AD1054" s="127" t="s">
        <v>683</v>
      </c>
      <c r="AE1054" s="127" t="s">
        <v>683</v>
      </c>
      <c r="AF1054" s="127" t="s">
        <v>683</v>
      </c>
      <c r="AG1054" s="127" t="s">
        <v>683</v>
      </c>
      <c r="AH1054" s="127" t="s">
        <v>683</v>
      </c>
      <c r="AI1054" s="127" t="s">
        <v>683</v>
      </c>
      <c r="AJ1054" s="127"/>
      <c r="AK1054" s="127" t="s">
        <v>683</v>
      </c>
      <c r="AL1054" s="127" t="s">
        <v>683</v>
      </c>
      <c r="AM1054" s="127" t="s">
        <v>683</v>
      </c>
      <c r="AN1054" s="127"/>
      <c r="AO1054" s="127" t="s">
        <v>683</v>
      </c>
    </row>
    <row r="1055" spans="1:41" ht="15.75" hidden="1" outlineLevel="2">
      <c r="A1055" s="155">
        <v>610420</v>
      </c>
      <c r="B1055" s="156">
        <f t="shared" si="6471"/>
        <v>630602270</v>
      </c>
      <c r="C1055" s="173">
        <v>602270</v>
      </c>
      <c r="D1055" s="140"/>
      <c r="E1055" s="55" t="s">
        <v>110</v>
      </c>
      <c r="F1055" s="78" t="s">
        <v>613</v>
      </c>
      <c r="G1055" s="107" t="s">
        <v>587</v>
      </c>
      <c r="H1055" s="50">
        <f>IFERROR(IF(G1054,H1054/G1054*100,0),0)</f>
        <v>0</v>
      </c>
      <c r="I1055" s="50">
        <f t="shared" ref="I1055" si="6717">IFERROR(IF(H1054,I1054/H1054*100,0),0)</f>
        <v>0</v>
      </c>
      <c r="J1055" s="50">
        <f t="shared" ref="J1055" si="6718">IFERROR(IF(I1054,J1054/I1054*100,0),0)</f>
        <v>0</v>
      </c>
      <c r="K1055" s="50">
        <f t="shared" ref="K1055" si="6719">IFERROR(IF(J1054,K1054/J1054*100,0),0)</f>
        <v>0</v>
      </c>
      <c r="L1055" s="50">
        <f t="shared" ref="L1055" si="6720">IFERROR(IF(K1054,L1054/K1054*100,0),0)</f>
        <v>0</v>
      </c>
      <c r="M1055" s="50">
        <f t="shared" ref="M1055" si="6721">IFERROR(IF(L1054,M1054/L1054*100,0),0)</f>
        <v>0</v>
      </c>
      <c r="N1055" s="107" t="s">
        <v>587</v>
      </c>
      <c r="O1055" s="50">
        <f>IFERROR(IF(N1054,O1054/N1054*100,0),0)</f>
        <v>0</v>
      </c>
      <c r="P1055" s="50">
        <f t="shared" ref="P1055" si="6722">IFERROR(IF(O1054,P1054/O1054*100,0),0)</f>
        <v>0</v>
      </c>
      <c r="Q1055" s="50">
        <f t="shared" ref="Q1055:S1055" si="6723">IFERROR(IF(P1054,Q1054/P1054*100,0),0)</f>
        <v>0</v>
      </c>
      <c r="R1055" s="50">
        <f t="shared" si="6723"/>
        <v>0</v>
      </c>
      <c r="S1055" s="50">
        <f t="shared" si="6723"/>
        <v>0</v>
      </c>
      <c r="T1055" s="215"/>
      <c r="AA1055" s="177" t="s">
        <v>110</v>
      </c>
      <c r="AD1055" s="107" t="s">
        <v>683</v>
      </c>
      <c r="AE1055" s="50" t="s">
        <v>683</v>
      </c>
      <c r="AF1055" s="50" t="s">
        <v>683</v>
      </c>
      <c r="AG1055" s="50" t="s">
        <v>683</v>
      </c>
      <c r="AH1055" s="50" t="s">
        <v>683</v>
      </c>
      <c r="AI1055" s="50" t="s">
        <v>683</v>
      </c>
      <c r="AJ1055" s="50"/>
      <c r="AK1055" s="107" t="s">
        <v>683</v>
      </c>
      <c r="AL1055" s="50" t="s">
        <v>683</v>
      </c>
      <c r="AM1055" s="50" t="s">
        <v>683</v>
      </c>
      <c r="AN1055" s="50"/>
      <c r="AO1055" s="50" t="s">
        <v>683</v>
      </c>
    </row>
    <row r="1056" spans="1:41" ht="15.75" hidden="1" outlineLevel="2">
      <c r="A1056" s="155">
        <v>610430</v>
      </c>
      <c r="B1056" s="156">
        <f t="shared" si="6471"/>
        <v>630602280</v>
      </c>
      <c r="C1056" s="173">
        <v>602280</v>
      </c>
      <c r="D1056" s="140"/>
      <c r="E1056" s="109" t="str">
        <f>E734</f>
        <v>Бюджетообразующее предприятие 114</v>
      </c>
      <c r="F1056" s="24" t="s">
        <v>106</v>
      </c>
      <c r="G1056" s="127">
        <f t="shared" ref="G1056:M1056" si="6724">IFERROR(G412*12*G734/1000,0)</f>
        <v>0</v>
      </c>
      <c r="H1056" s="127">
        <f t="shared" si="6724"/>
        <v>0</v>
      </c>
      <c r="I1056" s="127">
        <f t="shared" si="6724"/>
        <v>0</v>
      </c>
      <c r="J1056" s="127">
        <f t="shared" si="6724"/>
        <v>0</v>
      </c>
      <c r="K1056" s="127">
        <f t="shared" si="6724"/>
        <v>0</v>
      </c>
      <c r="L1056" s="127">
        <f t="shared" si="6724"/>
        <v>0</v>
      </c>
      <c r="M1056" s="127">
        <f t="shared" si="6724"/>
        <v>0</v>
      </c>
      <c r="N1056" s="127">
        <f>IFERROR(N412*3*N734/1000,0)</f>
        <v>0</v>
      </c>
      <c r="O1056" s="127">
        <f t="shared" ref="O1056:Q1056" si="6725">IFERROR(O412*3*O734/1000,0)</f>
        <v>0</v>
      </c>
      <c r="P1056" s="127">
        <f t="shared" si="6725"/>
        <v>0</v>
      </c>
      <c r="Q1056" s="127">
        <f t="shared" si="6725"/>
        <v>0</v>
      </c>
      <c r="R1056" s="127">
        <f>IFERROR(R412*2*R734/1000,0)</f>
        <v>0</v>
      </c>
      <c r="S1056" s="127">
        <f>IFERROR(S412*2*S734/1000,0)</f>
        <v>0</v>
      </c>
      <c r="T1056" s="216"/>
      <c r="AA1056" s="177" t="s">
        <v>770</v>
      </c>
      <c r="AD1056" s="127" t="s">
        <v>683</v>
      </c>
      <c r="AE1056" s="127" t="s">
        <v>683</v>
      </c>
      <c r="AF1056" s="127" t="s">
        <v>683</v>
      </c>
      <c r="AG1056" s="127" t="s">
        <v>683</v>
      </c>
      <c r="AH1056" s="127" t="s">
        <v>683</v>
      </c>
      <c r="AI1056" s="127" t="s">
        <v>683</v>
      </c>
      <c r="AJ1056" s="127"/>
      <c r="AK1056" s="127" t="s">
        <v>683</v>
      </c>
      <c r="AL1056" s="127" t="s">
        <v>683</v>
      </c>
      <c r="AM1056" s="127" t="s">
        <v>683</v>
      </c>
      <c r="AN1056" s="127"/>
      <c r="AO1056" s="127" t="s">
        <v>683</v>
      </c>
    </row>
    <row r="1057" spans="1:41" ht="15.75" hidden="1" outlineLevel="2">
      <c r="A1057" s="155">
        <v>610440</v>
      </c>
      <c r="B1057" s="156">
        <f t="shared" si="6471"/>
        <v>630602290</v>
      </c>
      <c r="C1057" s="173">
        <v>602290</v>
      </c>
      <c r="D1057" s="140"/>
      <c r="E1057" s="55" t="s">
        <v>110</v>
      </c>
      <c r="F1057" s="78" t="s">
        <v>613</v>
      </c>
      <c r="G1057" s="107" t="s">
        <v>587</v>
      </c>
      <c r="H1057" s="50">
        <f>IFERROR(IF(G1056,H1056/G1056*100,0),0)</f>
        <v>0</v>
      </c>
      <c r="I1057" s="50">
        <f t="shared" ref="I1057" si="6726">IFERROR(IF(H1056,I1056/H1056*100,0),0)</f>
        <v>0</v>
      </c>
      <c r="J1057" s="50">
        <f t="shared" ref="J1057" si="6727">IFERROR(IF(I1056,J1056/I1056*100,0),0)</f>
        <v>0</v>
      </c>
      <c r="K1057" s="50">
        <f t="shared" ref="K1057" si="6728">IFERROR(IF(J1056,K1056/J1056*100,0),0)</f>
        <v>0</v>
      </c>
      <c r="L1057" s="50">
        <f t="shared" ref="L1057" si="6729">IFERROR(IF(K1056,L1056/K1056*100,0),0)</f>
        <v>0</v>
      </c>
      <c r="M1057" s="50">
        <f t="shared" ref="M1057" si="6730">IFERROR(IF(L1056,M1056/L1056*100,0),0)</f>
        <v>0</v>
      </c>
      <c r="N1057" s="107" t="s">
        <v>587</v>
      </c>
      <c r="O1057" s="50">
        <f>IFERROR(IF(N1056,O1056/N1056*100,0),0)</f>
        <v>0</v>
      </c>
      <c r="P1057" s="50">
        <f t="shared" ref="P1057" si="6731">IFERROR(IF(O1056,P1056/O1056*100,0),0)</f>
        <v>0</v>
      </c>
      <c r="Q1057" s="50">
        <f t="shared" ref="Q1057:S1057" si="6732">IFERROR(IF(P1056,Q1056/P1056*100,0),0)</f>
        <v>0</v>
      </c>
      <c r="R1057" s="50">
        <f t="shared" si="6732"/>
        <v>0</v>
      </c>
      <c r="S1057" s="50">
        <f t="shared" si="6732"/>
        <v>0</v>
      </c>
      <c r="T1057" s="215"/>
      <c r="AA1057" s="177" t="s">
        <v>110</v>
      </c>
      <c r="AD1057" s="107" t="s">
        <v>683</v>
      </c>
      <c r="AE1057" s="50" t="s">
        <v>683</v>
      </c>
      <c r="AF1057" s="50" t="s">
        <v>683</v>
      </c>
      <c r="AG1057" s="50" t="s">
        <v>683</v>
      </c>
      <c r="AH1057" s="50" t="s">
        <v>683</v>
      </c>
      <c r="AI1057" s="50" t="s">
        <v>683</v>
      </c>
      <c r="AJ1057" s="50"/>
      <c r="AK1057" s="107" t="s">
        <v>683</v>
      </c>
      <c r="AL1057" s="50" t="s">
        <v>683</v>
      </c>
      <c r="AM1057" s="50" t="s">
        <v>683</v>
      </c>
      <c r="AN1057" s="50"/>
      <c r="AO1057" s="50" t="s">
        <v>683</v>
      </c>
    </row>
    <row r="1058" spans="1:41" ht="15.75" hidden="1" outlineLevel="2">
      <c r="A1058" s="155">
        <v>610450</v>
      </c>
      <c r="B1058" s="156">
        <f t="shared" si="6471"/>
        <v>630602300</v>
      </c>
      <c r="C1058" s="173">
        <v>602300</v>
      </c>
      <c r="D1058" s="140"/>
      <c r="E1058" s="109" t="str">
        <f>E736</f>
        <v>Бюджетообразующее предприятие 115</v>
      </c>
      <c r="F1058" s="24" t="s">
        <v>106</v>
      </c>
      <c r="G1058" s="127">
        <f t="shared" ref="G1058:M1058" si="6733">IFERROR(G414*12*G736/1000,0)</f>
        <v>0</v>
      </c>
      <c r="H1058" s="127">
        <f t="shared" si="6733"/>
        <v>0</v>
      </c>
      <c r="I1058" s="127">
        <f t="shared" si="6733"/>
        <v>0</v>
      </c>
      <c r="J1058" s="127">
        <f t="shared" si="6733"/>
        <v>0</v>
      </c>
      <c r="K1058" s="127">
        <f t="shared" si="6733"/>
        <v>0</v>
      </c>
      <c r="L1058" s="127">
        <f t="shared" si="6733"/>
        <v>0</v>
      </c>
      <c r="M1058" s="127">
        <f t="shared" si="6733"/>
        <v>0</v>
      </c>
      <c r="N1058" s="127">
        <f>IFERROR(N414*3*N736/1000,0)</f>
        <v>0</v>
      </c>
      <c r="O1058" s="127">
        <f t="shared" ref="O1058:Q1058" si="6734">IFERROR(O414*3*O736/1000,0)</f>
        <v>0</v>
      </c>
      <c r="P1058" s="127">
        <f t="shared" si="6734"/>
        <v>0</v>
      </c>
      <c r="Q1058" s="127">
        <f t="shared" si="6734"/>
        <v>0</v>
      </c>
      <c r="R1058" s="127">
        <f>IFERROR(R414*2*R736/1000,0)</f>
        <v>0</v>
      </c>
      <c r="S1058" s="127">
        <f>IFERROR(S414*2*S736/1000,0)</f>
        <v>0</v>
      </c>
      <c r="T1058" s="216"/>
      <c r="AA1058" s="177" t="s">
        <v>771</v>
      </c>
      <c r="AD1058" s="127" t="s">
        <v>683</v>
      </c>
      <c r="AE1058" s="127" t="s">
        <v>683</v>
      </c>
      <c r="AF1058" s="127" t="s">
        <v>683</v>
      </c>
      <c r="AG1058" s="127" t="s">
        <v>683</v>
      </c>
      <c r="AH1058" s="127" t="s">
        <v>683</v>
      </c>
      <c r="AI1058" s="127" t="s">
        <v>683</v>
      </c>
      <c r="AJ1058" s="127"/>
      <c r="AK1058" s="127" t="s">
        <v>683</v>
      </c>
      <c r="AL1058" s="127" t="s">
        <v>683</v>
      </c>
      <c r="AM1058" s="127" t="s">
        <v>683</v>
      </c>
      <c r="AN1058" s="127"/>
      <c r="AO1058" s="127" t="s">
        <v>683</v>
      </c>
    </row>
    <row r="1059" spans="1:41" ht="15.75" hidden="1" outlineLevel="2">
      <c r="A1059" s="155">
        <v>610460</v>
      </c>
      <c r="B1059" s="156">
        <f t="shared" si="6471"/>
        <v>630602310</v>
      </c>
      <c r="C1059" s="173">
        <v>602310</v>
      </c>
      <c r="D1059" s="140"/>
      <c r="E1059" s="55" t="s">
        <v>110</v>
      </c>
      <c r="F1059" s="78" t="s">
        <v>613</v>
      </c>
      <c r="G1059" s="107" t="s">
        <v>587</v>
      </c>
      <c r="H1059" s="50">
        <f>IFERROR(IF(G1058,H1058/G1058*100,0),0)</f>
        <v>0</v>
      </c>
      <c r="I1059" s="50">
        <f t="shared" ref="I1059" si="6735">IFERROR(IF(H1058,I1058/H1058*100,0),0)</f>
        <v>0</v>
      </c>
      <c r="J1059" s="50">
        <f t="shared" ref="J1059" si="6736">IFERROR(IF(I1058,J1058/I1058*100,0),0)</f>
        <v>0</v>
      </c>
      <c r="K1059" s="50">
        <f t="shared" ref="K1059" si="6737">IFERROR(IF(J1058,K1058/J1058*100,0),0)</f>
        <v>0</v>
      </c>
      <c r="L1059" s="50">
        <f t="shared" ref="L1059" si="6738">IFERROR(IF(K1058,L1058/K1058*100,0),0)</f>
        <v>0</v>
      </c>
      <c r="M1059" s="50">
        <f t="shared" ref="M1059" si="6739">IFERROR(IF(L1058,M1058/L1058*100,0),0)</f>
        <v>0</v>
      </c>
      <c r="N1059" s="107" t="s">
        <v>587</v>
      </c>
      <c r="O1059" s="50">
        <f>IFERROR(IF(N1058,O1058/N1058*100,0),0)</f>
        <v>0</v>
      </c>
      <c r="P1059" s="50">
        <f t="shared" ref="P1059" si="6740">IFERROR(IF(O1058,P1058/O1058*100,0),0)</f>
        <v>0</v>
      </c>
      <c r="Q1059" s="50">
        <f t="shared" ref="Q1059:S1059" si="6741">IFERROR(IF(P1058,Q1058/P1058*100,0),0)</f>
        <v>0</v>
      </c>
      <c r="R1059" s="50">
        <f t="shared" si="6741"/>
        <v>0</v>
      </c>
      <c r="S1059" s="50">
        <f t="shared" si="6741"/>
        <v>0</v>
      </c>
      <c r="T1059" s="215"/>
      <c r="AA1059" s="177" t="s">
        <v>110</v>
      </c>
      <c r="AD1059" s="107" t="s">
        <v>683</v>
      </c>
      <c r="AE1059" s="50" t="s">
        <v>683</v>
      </c>
      <c r="AF1059" s="50" t="s">
        <v>683</v>
      </c>
      <c r="AG1059" s="50" t="s">
        <v>683</v>
      </c>
      <c r="AH1059" s="50" t="s">
        <v>683</v>
      </c>
      <c r="AI1059" s="50" t="s">
        <v>683</v>
      </c>
      <c r="AJ1059" s="50"/>
      <c r="AK1059" s="107" t="s">
        <v>683</v>
      </c>
      <c r="AL1059" s="50" t="s">
        <v>683</v>
      </c>
      <c r="AM1059" s="50" t="s">
        <v>683</v>
      </c>
      <c r="AN1059" s="50"/>
      <c r="AO1059" s="50" t="s">
        <v>683</v>
      </c>
    </row>
    <row r="1060" spans="1:41" ht="15.75" hidden="1" outlineLevel="2">
      <c r="A1060" s="155">
        <v>610470</v>
      </c>
      <c r="B1060" s="156">
        <f t="shared" si="6471"/>
        <v>630602320</v>
      </c>
      <c r="C1060" s="173">
        <v>602320</v>
      </c>
      <c r="D1060" s="140"/>
      <c r="E1060" s="109" t="str">
        <f>E738</f>
        <v>Бюджетообразующее предприятие 116</v>
      </c>
      <c r="F1060" s="24" t="s">
        <v>106</v>
      </c>
      <c r="G1060" s="127">
        <f t="shared" ref="G1060:M1060" si="6742">IFERROR(G416*12*G738/1000,0)</f>
        <v>0</v>
      </c>
      <c r="H1060" s="127">
        <f t="shared" si="6742"/>
        <v>0</v>
      </c>
      <c r="I1060" s="127">
        <f t="shared" si="6742"/>
        <v>0</v>
      </c>
      <c r="J1060" s="127">
        <f t="shared" si="6742"/>
        <v>0</v>
      </c>
      <c r="K1060" s="127">
        <f t="shared" si="6742"/>
        <v>0</v>
      </c>
      <c r="L1060" s="127">
        <f t="shared" si="6742"/>
        <v>0</v>
      </c>
      <c r="M1060" s="127">
        <f t="shared" si="6742"/>
        <v>0</v>
      </c>
      <c r="N1060" s="127">
        <f>IFERROR(N416*3*N738/1000,0)</f>
        <v>0</v>
      </c>
      <c r="O1060" s="127">
        <f t="shared" ref="O1060:Q1060" si="6743">IFERROR(O416*3*O738/1000,0)</f>
        <v>0</v>
      </c>
      <c r="P1060" s="127">
        <f t="shared" si="6743"/>
        <v>0</v>
      </c>
      <c r="Q1060" s="127">
        <f t="shared" si="6743"/>
        <v>0</v>
      </c>
      <c r="R1060" s="127">
        <f>IFERROR(R416*2*R738/1000,0)</f>
        <v>0</v>
      </c>
      <c r="S1060" s="127">
        <f>IFERROR(S416*2*S738/1000,0)</f>
        <v>0</v>
      </c>
      <c r="T1060" s="216"/>
      <c r="AA1060" s="177" t="s">
        <v>772</v>
      </c>
      <c r="AD1060" s="127" t="s">
        <v>683</v>
      </c>
      <c r="AE1060" s="127" t="s">
        <v>683</v>
      </c>
      <c r="AF1060" s="127" t="s">
        <v>683</v>
      </c>
      <c r="AG1060" s="127" t="s">
        <v>683</v>
      </c>
      <c r="AH1060" s="127" t="s">
        <v>683</v>
      </c>
      <c r="AI1060" s="127" t="s">
        <v>683</v>
      </c>
      <c r="AJ1060" s="127"/>
      <c r="AK1060" s="127" t="s">
        <v>683</v>
      </c>
      <c r="AL1060" s="127" t="s">
        <v>683</v>
      </c>
      <c r="AM1060" s="127" t="s">
        <v>683</v>
      </c>
      <c r="AN1060" s="127"/>
      <c r="AO1060" s="127" t="s">
        <v>683</v>
      </c>
    </row>
    <row r="1061" spans="1:41" ht="15.75" hidden="1" outlineLevel="2">
      <c r="A1061" s="155">
        <v>610480</v>
      </c>
      <c r="B1061" s="156">
        <f t="shared" si="6471"/>
        <v>630602330</v>
      </c>
      <c r="C1061" s="173">
        <v>602330</v>
      </c>
      <c r="D1061" s="140"/>
      <c r="E1061" s="55" t="s">
        <v>110</v>
      </c>
      <c r="F1061" s="78" t="s">
        <v>613</v>
      </c>
      <c r="G1061" s="107" t="s">
        <v>587</v>
      </c>
      <c r="H1061" s="50">
        <f>IFERROR(IF(G1060,H1060/G1060*100,0),0)</f>
        <v>0</v>
      </c>
      <c r="I1061" s="50">
        <f t="shared" ref="I1061" si="6744">IFERROR(IF(H1060,I1060/H1060*100,0),0)</f>
        <v>0</v>
      </c>
      <c r="J1061" s="50">
        <f t="shared" ref="J1061" si="6745">IFERROR(IF(I1060,J1060/I1060*100,0),0)</f>
        <v>0</v>
      </c>
      <c r="K1061" s="50">
        <f t="shared" ref="K1061" si="6746">IFERROR(IF(J1060,K1060/J1060*100,0),0)</f>
        <v>0</v>
      </c>
      <c r="L1061" s="50">
        <f t="shared" ref="L1061" si="6747">IFERROR(IF(K1060,L1060/K1060*100,0),0)</f>
        <v>0</v>
      </c>
      <c r="M1061" s="50">
        <f t="shared" ref="M1061" si="6748">IFERROR(IF(L1060,M1060/L1060*100,0),0)</f>
        <v>0</v>
      </c>
      <c r="N1061" s="107" t="s">
        <v>587</v>
      </c>
      <c r="O1061" s="50">
        <f>IFERROR(IF(N1060,O1060/N1060*100,0),0)</f>
        <v>0</v>
      </c>
      <c r="P1061" s="50">
        <f t="shared" ref="P1061" si="6749">IFERROR(IF(O1060,P1060/O1060*100,0),0)</f>
        <v>0</v>
      </c>
      <c r="Q1061" s="50">
        <f t="shared" ref="Q1061:S1061" si="6750">IFERROR(IF(P1060,Q1060/P1060*100,0),0)</f>
        <v>0</v>
      </c>
      <c r="R1061" s="50">
        <f t="shared" si="6750"/>
        <v>0</v>
      </c>
      <c r="S1061" s="50">
        <f t="shared" si="6750"/>
        <v>0</v>
      </c>
      <c r="T1061" s="215"/>
      <c r="AA1061" s="177" t="s">
        <v>110</v>
      </c>
      <c r="AD1061" s="107" t="s">
        <v>683</v>
      </c>
      <c r="AE1061" s="50" t="s">
        <v>683</v>
      </c>
      <c r="AF1061" s="50" t="s">
        <v>683</v>
      </c>
      <c r="AG1061" s="50" t="s">
        <v>683</v>
      </c>
      <c r="AH1061" s="50" t="s">
        <v>683</v>
      </c>
      <c r="AI1061" s="50" t="s">
        <v>683</v>
      </c>
      <c r="AJ1061" s="50"/>
      <c r="AK1061" s="107" t="s">
        <v>683</v>
      </c>
      <c r="AL1061" s="50" t="s">
        <v>683</v>
      </c>
      <c r="AM1061" s="50" t="s">
        <v>683</v>
      </c>
      <c r="AN1061" s="50"/>
      <c r="AO1061" s="50" t="s">
        <v>683</v>
      </c>
    </row>
    <row r="1062" spans="1:41" ht="15.75" hidden="1" outlineLevel="2">
      <c r="A1062" s="155">
        <v>610490</v>
      </c>
      <c r="B1062" s="156">
        <f t="shared" si="6471"/>
        <v>630602340</v>
      </c>
      <c r="C1062" s="173">
        <v>602340</v>
      </c>
      <c r="D1062" s="140"/>
      <c r="E1062" s="109" t="str">
        <f>E740</f>
        <v>Бюджетообразующее предприятие 117</v>
      </c>
      <c r="F1062" s="24" t="s">
        <v>106</v>
      </c>
      <c r="G1062" s="127">
        <f t="shared" ref="G1062:M1062" si="6751">IFERROR(G418*12*G740/1000,0)</f>
        <v>0</v>
      </c>
      <c r="H1062" s="127">
        <f t="shared" si="6751"/>
        <v>0</v>
      </c>
      <c r="I1062" s="127">
        <f t="shared" si="6751"/>
        <v>0</v>
      </c>
      <c r="J1062" s="127">
        <f t="shared" si="6751"/>
        <v>0</v>
      </c>
      <c r="K1062" s="127">
        <f t="shared" si="6751"/>
        <v>0</v>
      </c>
      <c r="L1062" s="127">
        <f t="shared" si="6751"/>
        <v>0</v>
      </c>
      <c r="M1062" s="127">
        <f t="shared" si="6751"/>
        <v>0</v>
      </c>
      <c r="N1062" s="127">
        <f>IFERROR(N418*3*N740/1000,0)</f>
        <v>0</v>
      </c>
      <c r="O1062" s="127">
        <f t="shared" ref="O1062:Q1062" si="6752">IFERROR(O418*3*O740/1000,0)</f>
        <v>0</v>
      </c>
      <c r="P1062" s="127">
        <f t="shared" si="6752"/>
        <v>0</v>
      </c>
      <c r="Q1062" s="127">
        <f t="shared" si="6752"/>
        <v>0</v>
      </c>
      <c r="R1062" s="127">
        <f>IFERROR(R418*2*R740/1000,0)</f>
        <v>0</v>
      </c>
      <c r="S1062" s="127">
        <f>IFERROR(S418*2*S740/1000,0)</f>
        <v>0</v>
      </c>
      <c r="T1062" s="216"/>
      <c r="AA1062" s="177" t="s">
        <v>773</v>
      </c>
      <c r="AD1062" s="127" t="s">
        <v>683</v>
      </c>
      <c r="AE1062" s="127" t="s">
        <v>683</v>
      </c>
      <c r="AF1062" s="127" t="s">
        <v>683</v>
      </c>
      <c r="AG1062" s="127" t="s">
        <v>683</v>
      </c>
      <c r="AH1062" s="127" t="s">
        <v>683</v>
      </c>
      <c r="AI1062" s="127" t="s">
        <v>683</v>
      </c>
      <c r="AJ1062" s="127"/>
      <c r="AK1062" s="127" t="s">
        <v>683</v>
      </c>
      <c r="AL1062" s="127" t="s">
        <v>683</v>
      </c>
      <c r="AM1062" s="127" t="s">
        <v>683</v>
      </c>
      <c r="AN1062" s="127"/>
      <c r="AO1062" s="127" t="s">
        <v>683</v>
      </c>
    </row>
    <row r="1063" spans="1:41" ht="15.75" hidden="1" outlineLevel="2">
      <c r="A1063" s="155">
        <v>610500</v>
      </c>
      <c r="B1063" s="156">
        <f t="shared" si="6471"/>
        <v>630602350</v>
      </c>
      <c r="C1063" s="173">
        <v>602350</v>
      </c>
      <c r="D1063" s="140"/>
      <c r="E1063" s="55" t="s">
        <v>110</v>
      </c>
      <c r="F1063" s="78" t="s">
        <v>613</v>
      </c>
      <c r="G1063" s="107" t="s">
        <v>587</v>
      </c>
      <c r="H1063" s="50">
        <f>IFERROR(IF(G1062,H1062/G1062*100,0),0)</f>
        <v>0</v>
      </c>
      <c r="I1063" s="50">
        <f t="shared" ref="I1063" si="6753">IFERROR(IF(H1062,I1062/H1062*100,0),0)</f>
        <v>0</v>
      </c>
      <c r="J1063" s="50">
        <f t="shared" ref="J1063" si="6754">IFERROR(IF(I1062,J1062/I1062*100,0),0)</f>
        <v>0</v>
      </c>
      <c r="K1063" s="50">
        <f t="shared" ref="K1063" si="6755">IFERROR(IF(J1062,K1062/J1062*100,0),0)</f>
        <v>0</v>
      </c>
      <c r="L1063" s="50">
        <f t="shared" ref="L1063" si="6756">IFERROR(IF(K1062,L1062/K1062*100,0),0)</f>
        <v>0</v>
      </c>
      <c r="M1063" s="50">
        <f t="shared" ref="M1063" si="6757">IFERROR(IF(L1062,M1062/L1062*100,0),0)</f>
        <v>0</v>
      </c>
      <c r="N1063" s="107" t="s">
        <v>587</v>
      </c>
      <c r="O1063" s="50">
        <f>IFERROR(IF(N1062,O1062/N1062*100,0),0)</f>
        <v>0</v>
      </c>
      <c r="P1063" s="50">
        <f t="shared" ref="P1063" si="6758">IFERROR(IF(O1062,P1062/O1062*100,0),0)</f>
        <v>0</v>
      </c>
      <c r="Q1063" s="50">
        <f t="shared" ref="Q1063:S1063" si="6759">IFERROR(IF(P1062,Q1062/P1062*100,0),0)</f>
        <v>0</v>
      </c>
      <c r="R1063" s="50">
        <f t="shared" si="6759"/>
        <v>0</v>
      </c>
      <c r="S1063" s="50">
        <f t="shared" si="6759"/>
        <v>0</v>
      </c>
      <c r="T1063" s="215"/>
      <c r="AA1063" s="177" t="s">
        <v>110</v>
      </c>
      <c r="AD1063" s="107" t="s">
        <v>683</v>
      </c>
      <c r="AE1063" s="50" t="s">
        <v>683</v>
      </c>
      <c r="AF1063" s="50" t="s">
        <v>683</v>
      </c>
      <c r="AG1063" s="50" t="s">
        <v>683</v>
      </c>
      <c r="AH1063" s="50" t="s">
        <v>683</v>
      </c>
      <c r="AI1063" s="50" t="s">
        <v>683</v>
      </c>
      <c r="AJ1063" s="50"/>
      <c r="AK1063" s="107" t="s">
        <v>683</v>
      </c>
      <c r="AL1063" s="50" t="s">
        <v>683</v>
      </c>
      <c r="AM1063" s="50" t="s">
        <v>683</v>
      </c>
      <c r="AN1063" s="50"/>
      <c r="AO1063" s="50" t="s">
        <v>683</v>
      </c>
    </row>
    <row r="1064" spans="1:41" ht="15.75" hidden="1" outlineLevel="2">
      <c r="A1064" s="155">
        <v>610510</v>
      </c>
      <c r="B1064" s="156">
        <f t="shared" ref="B1064:B1113" si="6760">VALUE(CONCATENATE($A$2,$C$4,C1064))</f>
        <v>630602360</v>
      </c>
      <c r="C1064" s="173">
        <v>602360</v>
      </c>
      <c r="D1064" s="140"/>
      <c r="E1064" s="109" t="str">
        <f>E742</f>
        <v>Бюджетообразующее предприятие 118</v>
      </c>
      <c r="F1064" s="24" t="s">
        <v>106</v>
      </c>
      <c r="G1064" s="127">
        <f t="shared" ref="G1064:M1064" si="6761">IFERROR(G420*12*G742/1000,0)</f>
        <v>0</v>
      </c>
      <c r="H1064" s="127">
        <f t="shared" si="6761"/>
        <v>0</v>
      </c>
      <c r="I1064" s="127">
        <f t="shared" si="6761"/>
        <v>0</v>
      </c>
      <c r="J1064" s="127">
        <f t="shared" si="6761"/>
        <v>0</v>
      </c>
      <c r="K1064" s="127">
        <f t="shared" si="6761"/>
        <v>0</v>
      </c>
      <c r="L1064" s="127">
        <f t="shared" si="6761"/>
        <v>0</v>
      </c>
      <c r="M1064" s="127">
        <f t="shared" si="6761"/>
        <v>0</v>
      </c>
      <c r="N1064" s="127">
        <f>IFERROR(N420*3*N742/1000,0)</f>
        <v>0</v>
      </c>
      <c r="O1064" s="127">
        <f t="shared" ref="O1064:Q1064" si="6762">IFERROR(O420*3*O742/1000,0)</f>
        <v>0</v>
      </c>
      <c r="P1064" s="127">
        <f t="shared" si="6762"/>
        <v>0</v>
      </c>
      <c r="Q1064" s="127">
        <f t="shared" si="6762"/>
        <v>0</v>
      </c>
      <c r="R1064" s="127">
        <f>IFERROR(R420*2*R742/1000,0)</f>
        <v>0</v>
      </c>
      <c r="S1064" s="127">
        <f>IFERROR(S420*2*S742/1000,0)</f>
        <v>0</v>
      </c>
      <c r="T1064" s="216"/>
      <c r="AA1064" s="177" t="s">
        <v>774</v>
      </c>
      <c r="AD1064" s="127" t="s">
        <v>683</v>
      </c>
      <c r="AE1064" s="127" t="s">
        <v>683</v>
      </c>
      <c r="AF1064" s="127" t="s">
        <v>683</v>
      </c>
      <c r="AG1064" s="127" t="s">
        <v>683</v>
      </c>
      <c r="AH1064" s="127" t="s">
        <v>683</v>
      </c>
      <c r="AI1064" s="127" t="s">
        <v>683</v>
      </c>
      <c r="AJ1064" s="127"/>
      <c r="AK1064" s="127" t="s">
        <v>683</v>
      </c>
      <c r="AL1064" s="127" t="s">
        <v>683</v>
      </c>
      <c r="AM1064" s="127" t="s">
        <v>683</v>
      </c>
      <c r="AN1064" s="127"/>
      <c r="AO1064" s="127" t="s">
        <v>683</v>
      </c>
    </row>
    <row r="1065" spans="1:41" ht="15.75" hidden="1" outlineLevel="2">
      <c r="A1065" s="155">
        <v>610520</v>
      </c>
      <c r="B1065" s="156">
        <f t="shared" si="6760"/>
        <v>630602370</v>
      </c>
      <c r="C1065" s="173">
        <v>602370</v>
      </c>
      <c r="D1065" s="140"/>
      <c r="E1065" s="55" t="s">
        <v>110</v>
      </c>
      <c r="F1065" s="78" t="s">
        <v>613</v>
      </c>
      <c r="G1065" s="107" t="s">
        <v>587</v>
      </c>
      <c r="H1065" s="50">
        <f>IFERROR(IF(G1064,H1064/G1064*100,0),0)</f>
        <v>0</v>
      </c>
      <c r="I1065" s="50">
        <f t="shared" ref="I1065" si="6763">IFERROR(IF(H1064,I1064/H1064*100,0),0)</f>
        <v>0</v>
      </c>
      <c r="J1065" s="50">
        <f t="shared" ref="J1065" si="6764">IFERROR(IF(I1064,J1064/I1064*100,0),0)</f>
        <v>0</v>
      </c>
      <c r="K1065" s="50">
        <f t="shared" ref="K1065" si="6765">IFERROR(IF(J1064,K1064/J1064*100,0),0)</f>
        <v>0</v>
      </c>
      <c r="L1065" s="50">
        <f t="shared" ref="L1065" si="6766">IFERROR(IF(K1064,L1064/K1064*100,0),0)</f>
        <v>0</v>
      </c>
      <c r="M1065" s="50">
        <f t="shared" ref="M1065" si="6767">IFERROR(IF(L1064,M1064/L1064*100,0),0)</f>
        <v>0</v>
      </c>
      <c r="N1065" s="107" t="s">
        <v>587</v>
      </c>
      <c r="O1065" s="50">
        <f>IFERROR(IF(N1064,O1064/N1064*100,0),0)</f>
        <v>0</v>
      </c>
      <c r="P1065" s="50">
        <f t="shared" ref="P1065" si="6768">IFERROR(IF(O1064,P1064/O1064*100,0),0)</f>
        <v>0</v>
      </c>
      <c r="Q1065" s="50">
        <f t="shared" ref="Q1065:S1065" si="6769">IFERROR(IF(P1064,Q1064/P1064*100,0),0)</f>
        <v>0</v>
      </c>
      <c r="R1065" s="50">
        <f t="shared" si="6769"/>
        <v>0</v>
      </c>
      <c r="S1065" s="50">
        <f t="shared" si="6769"/>
        <v>0</v>
      </c>
      <c r="T1065" s="215"/>
      <c r="AA1065" s="177" t="s">
        <v>110</v>
      </c>
      <c r="AD1065" s="107" t="s">
        <v>683</v>
      </c>
      <c r="AE1065" s="50" t="s">
        <v>683</v>
      </c>
      <c r="AF1065" s="50" t="s">
        <v>683</v>
      </c>
      <c r="AG1065" s="50" t="s">
        <v>683</v>
      </c>
      <c r="AH1065" s="50" t="s">
        <v>683</v>
      </c>
      <c r="AI1065" s="50" t="s">
        <v>683</v>
      </c>
      <c r="AJ1065" s="50"/>
      <c r="AK1065" s="107" t="s">
        <v>683</v>
      </c>
      <c r="AL1065" s="50" t="s">
        <v>683</v>
      </c>
      <c r="AM1065" s="50" t="s">
        <v>683</v>
      </c>
      <c r="AN1065" s="50"/>
      <c r="AO1065" s="50" t="s">
        <v>683</v>
      </c>
    </row>
    <row r="1066" spans="1:41" ht="15.75" hidden="1" outlineLevel="2">
      <c r="A1066" s="155">
        <v>610530</v>
      </c>
      <c r="B1066" s="156">
        <f t="shared" si="6760"/>
        <v>630602380</v>
      </c>
      <c r="C1066" s="173">
        <v>602380</v>
      </c>
      <c r="D1066" s="140"/>
      <c r="E1066" s="109" t="str">
        <f>E744</f>
        <v>Бюджетообразующее предприятие 119</v>
      </c>
      <c r="F1066" s="24" t="s">
        <v>106</v>
      </c>
      <c r="G1066" s="127">
        <f t="shared" ref="G1066:M1066" si="6770">IFERROR(G422*12*G744/1000,0)</f>
        <v>0</v>
      </c>
      <c r="H1066" s="127">
        <f t="shared" si="6770"/>
        <v>0</v>
      </c>
      <c r="I1066" s="127">
        <f t="shared" si="6770"/>
        <v>0</v>
      </c>
      <c r="J1066" s="127">
        <f t="shared" si="6770"/>
        <v>0</v>
      </c>
      <c r="K1066" s="127">
        <f t="shared" si="6770"/>
        <v>0</v>
      </c>
      <c r="L1066" s="127">
        <f t="shared" si="6770"/>
        <v>0</v>
      </c>
      <c r="M1066" s="127">
        <f t="shared" si="6770"/>
        <v>0</v>
      </c>
      <c r="N1066" s="127">
        <f>IFERROR(N422*3*N744/1000,0)</f>
        <v>0</v>
      </c>
      <c r="O1066" s="127">
        <f t="shared" ref="O1066:Q1066" si="6771">IFERROR(O422*3*O744/1000,0)</f>
        <v>0</v>
      </c>
      <c r="P1066" s="127">
        <f t="shared" si="6771"/>
        <v>0</v>
      </c>
      <c r="Q1066" s="127">
        <f t="shared" si="6771"/>
        <v>0</v>
      </c>
      <c r="R1066" s="127">
        <f>IFERROR(R422*2*R744/1000,0)</f>
        <v>0</v>
      </c>
      <c r="S1066" s="127">
        <f>IFERROR(S422*2*S744/1000,0)</f>
        <v>0</v>
      </c>
      <c r="T1066" s="216"/>
      <c r="AA1066" s="177" t="s">
        <v>775</v>
      </c>
      <c r="AD1066" s="127" t="s">
        <v>683</v>
      </c>
      <c r="AE1066" s="127" t="s">
        <v>683</v>
      </c>
      <c r="AF1066" s="127" t="s">
        <v>683</v>
      </c>
      <c r="AG1066" s="127" t="s">
        <v>683</v>
      </c>
      <c r="AH1066" s="127" t="s">
        <v>683</v>
      </c>
      <c r="AI1066" s="127" t="s">
        <v>683</v>
      </c>
      <c r="AJ1066" s="127"/>
      <c r="AK1066" s="127" t="s">
        <v>683</v>
      </c>
      <c r="AL1066" s="127" t="s">
        <v>683</v>
      </c>
      <c r="AM1066" s="127" t="s">
        <v>683</v>
      </c>
      <c r="AN1066" s="127"/>
      <c r="AO1066" s="127" t="s">
        <v>683</v>
      </c>
    </row>
    <row r="1067" spans="1:41" ht="15.75" hidden="1" outlineLevel="2">
      <c r="A1067" s="155">
        <v>610540</v>
      </c>
      <c r="B1067" s="156">
        <f t="shared" si="6760"/>
        <v>630602390</v>
      </c>
      <c r="C1067" s="173">
        <v>602390</v>
      </c>
      <c r="D1067" s="140"/>
      <c r="E1067" s="55" t="s">
        <v>110</v>
      </c>
      <c r="F1067" s="78" t="s">
        <v>613</v>
      </c>
      <c r="G1067" s="107" t="s">
        <v>587</v>
      </c>
      <c r="H1067" s="50">
        <f>IFERROR(IF(G1066,H1066/G1066*100,0),0)</f>
        <v>0</v>
      </c>
      <c r="I1067" s="50">
        <f t="shared" ref="I1067" si="6772">IFERROR(IF(H1066,I1066/H1066*100,0),0)</f>
        <v>0</v>
      </c>
      <c r="J1067" s="50">
        <f t="shared" ref="J1067" si="6773">IFERROR(IF(I1066,J1066/I1066*100,0),0)</f>
        <v>0</v>
      </c>
      <c r="K1067" s="50">
        <f t="shared" ref="K1067" si="6774">IFERROR(IF(J1066,K1066/J1066*100,0),0)</f>
        <v>0</v>
      </c>
      <c r="L1067" s="50">
        <f t="shared" ref="L1067" si="6775">IFERROR(IF(K1066,L1066/K1066*100,0),0)</f>
        <v>0</v>
      </c>
      <c r="M1067" s="50">
        <f t="shared" ref="M1067" si="6776">IFERROR(IF(L1066,M1066/L1066*100,0),0)</f>
        <v>0</v>
      </c>
      <c r="N1067" s="107" t="s">
        <v>587</v>
      </c>
      <c r="O1067" s="50">
        <f>IFERROR(IF(N1066,O1066/N1066*100,0),0)</f>
        <v>0</v>
      </c>
      <c r="P1067" s="50">
        <f t="shared" ref="P1067" si="6777">IFERROR(IF(O1066,P1066/O1066*100,0),0)</f>
        <v>0</v>
      </c>
      <c r="Q1067" s="50">
        <f t="shared" ref="Q1067:S1067" si="6778">IFERROR(IF(P1066,Q1066/P1066*100,0),0)</f>
        <v>0</v>
      </c>
      <c r="R1067" s="50">
        <f t="shared" si="6778"/>
        <v>0</v>
      </c>
      <c r="S1067" s="50">
        <f t="shared" si="6778"/>
        <v>0</v>
      </c>
      <c r="T1067" s="215"/>
      <c r="AA1067" s="177" t="s">
        <v>110</v>
      </c>
      <c r="AD1067" s="107" t="s">
        <v>683</v>
      </c>
      <c r="AE1067" s="50" t="s">
        <v>683</v>
      </c>
      <c r="AF1067" s="50" t="s">
        <v>683</v>
      </c>
      <c r="AG1067" s="50" t="s">
        <v>683</v>
      </c>
      <c r="AH1067" s="50" t="s">
        <v>683</v>
      </c>
      <c r="AI1067" s="50" t="s">
        <v>683</v>
      </c>
      <c r="AJ1067" s="50"/>
      <c r="AK1067" s="107" t="s">
        <v>683</v>
      </c>
      <c r="AL1067" s="50" t="s">
        <v>683</v>
      </c>
      <c r="AM1067" s="50" t="s">
        <v>683</v>
      </c>
      <c r="AN1067" s="50"/>
      <c r="AO1067" s="50" t="s">
        <v>683</v>
      </c>
    </row>
    <row r="1068" spans="1:41" ht="15.75" hidden="1" outlineLevel="2">
      <c r="A1068" s="155">
        <v>610550</v>
      </c>
      <c r="B1068" s="156">
        <f t="shared" si="6760"/>
        <v>630602400</v>
      </c>
      <c r="C1068" s="173">
        <v>602400</v>
      </c>
      <c r="D1068" s="140"/>
      <c r="E1068" s="109" t="str">
        <f>E746</f>
        <v>Бюджетообразующее предприятие 120</v>
      </c>
      <c r="F1068" s="24" t="s">
        <v>106</v>
      </c>
      <c r="G1068" s="127">
        <f t="shared" ref="G1068:M1068" si="6779">IFERROR(G424*12*G746/1000,0)</f>
        <v>0</v>
      </c>
      <c r="H1068" s="127">
        <f t="shared" si="6779"/>
        <v>0</v>
      </c>
      <c r="I1068" s="127">
        <f t="shared" si="6779"/>
        <v>0</v>
      </c>
      <c r="J1068" s="127">
        <f t="shared" si="6779"/>
        <v>0</v>
      </c>
      <c r="K1068" s="127">
        <f t="shared" si="6779"/>
        <v>0</v>
      </c>
      <c r="L1068" s="127">
        <f t="shared" si="6779"/>
        <v>0</v>
      </c>
      <c r="M1068" s="127">
        <f t="shared" si="6779"/>
        <v>0</v>
      </c>
      <c r="N1068" s="127">
        <f>IFERROR(N424*3*N746/1000,0)</f>
        <v>0</v>
      </c>
      <c r="O1068" s="127">
        <f t="shared" ref="O1068:Q1068" si="6780">IFERROR(O424*3*O746/1000,0)</f>
        <v>0</v>
      </c>
      <c r="P1068" s="127">
        <f t="shared" si="6780"/>
        <v>0</v>
      </c>
      <c r="Q1068" s="127">
        <f t="shared" si="6780"/>
        <v>0</v>
      </c>
      <c r="R1068" s="127">
        <f>IFERROR(R424*2*R746/1000,0)</f>
        <v>0</v>
      </c>
      <c r="S1068" s="127">
        <f>IFERROR(S424*2*S746/1000,0)</f>
        <v>0</v>
      </c>
      <c r="T1068" s="216"/>
      <c r="AA1068" s="177" t="s">
        <v>776</v>
      </c>
      <c r="AD1068" s="127" t="s">
        <v>683</v>
      </c>
      <c r="AE1068" s="127" t="s">
        <v>683</v>
      </c>
      <c r="AF1068" s="127" t="s">
        <v>683</v>
      </c>
      <c r="AG1068" s="127" t="s">
        <v>683</v>
      </c>
      <c r="AH1068" s="127" t="s">
        <v>683</v>
      </c>
      <c r="AI1068" s="127" t="s">
        <v>683</v>
      </c>
      <c r="AJ1068" s="127"/>
      <c r="AK1068" s="127" t="s">
        <v>683</v>
      </c>
      <c r="AL1068" s="127" t="s">
        <v>683</v>
      </c>
      <c r="AM1068" s="127" t="s">
        <v>683</v>
      </c>
      <c r="AN1068" s="127"/>
      <c r="AO1068" s="127" t="s">
        <v>683</v>
      </c>
    </row>
    <row r="1069" spans="1:41" ht="15.75" hidden="1" outlineLevel="2">
      <c r="A1069" s="155">
        <v>610560</v>
      </c>
      <c r="B1069" s="156">
        <f t="shared" si="6760"/>
        <v>630602410</v>
      </c>
      <c r="C1069" s="173">
        <v>602410</v>
      </c>
      <c r="D1069" s="140"/>
      <c r="E1069" s="55" t="s">
        <v>110</v>
      </c>
      <c r="F1069" s="78" t="s">
        <v>613</v>
      </c>
      <c r="G1069" s="107" t="s">
        <v>587</v>
      </c>
      <c r="H1069" s="50">
        <f>IFERROR(IF(G1068,H1068/G1068*100,0),0)</f>
        <v>0</v>
      </c>
      <c r="I1069" s="50">
        <f t="shared" ref="I1069" si="6781">IFERROR(IF(H1068,I1068/H1068*100,0),0)</f>
        <v>0</v>
      </c>
      <c r="J1069" s="50">
        <f t="shared" ref="J1069" si="6782">IFERROR(IF(I1068,J1068/I1068*100,0),0)</f>
        <v>0</v>
      </c>
      <c r="K1069" s="50">
        <f t="shared" ref="K1069" si="6783">IFERROR(IF(J1068,K1068/J1068*100,0),0)</f>
        <v>0</v>
      </c>
      <c r="L1069" s="50">
        <f t="shared" ref="L1069" si="6784">IFERROR(IF(K1068,L1068/K1068*100,0),0)</f>
        <v>0</v>
      </c>
      <c r="M1069" s="50">
        <f t="shared" ref="M1069" si="6785">IFERROR(IF(L1068,M1068/L1068*100,0),0)</f>
        <v>0</v>
      </c>
      <c r="N1069" s="107" t="s">
        <v>587</v>
      </c>
      <c r="O1069" s="50">
        <f>IFERROR(IF(N1068,O1068/N1068*100,0),0)</f>
        <v>0</v>
      </c>
      <c r="P1069" s="50">
        <f t="shared" ref="P1069" si="6786">IFERROR(IF(O1068,P1068/O1068*100,0),0)</f>
        <v>0</v>
      </c>
      <c r="Q1069" s="50">
        <f t="shared" ref="Q1069:S1069" si="6787">IFERROR(IF(P1068,Q1068/P1068*100,0),0)</f>
        <v>0</v>
      </c>
      <c r="R1069" s="50">
        <f t="shared" si="6787"/>
        <v>0</v>
      </c>
      <c r="S1069" s="50">
        <f t="shared" si="6787"/>
        <v>0</v>
      </c>
      <c r="T1069" s="215"/>
      <c r="AA1069" s="177" t="s">
        <v>110</v>
      </c>
      <c r="AD1069" s="107" t="s">
        <v>683</v>
      </c>
      <c r="AE1069" s="50" t="s">
        <v>683</v>
      </c>
      <c r="AF1069" s="50" t="s">
        <v>683</v>
      </c>
      <c r="AG1069" s="50" t="s">
        <v>683</v>
      </c>
      <c r="AH1069" s="50" t="s">
        <v>683</v>
      </c>
      <c r="AI1069" s="50" t="s">
        <v>683</v>
      </c>
      <c r="AJ1069" s="50"/>
      <c r="AK1069" s="107" t="s">
        <v>683</v>
      </c>
      <c r="AL1069" s="50" t="s">
        <v>683</v>
      </c>
      <c r="AM1069" s="50" t="s">
        <v>683</v>
      </c>
      <c r="AN1069" s="50"/>
      <c r="AO1069" s="50" t="s">
        <v>683</v>
      </c>
    </row>
    <row r="1070" spans="1:41" ht="15.75" hidden="1" outlineLevel="2">
      <c r="A1070" s="155">
        <v>610570</v>
      </c>
      <c r="B1070" s="156">
        <f t="shared" si="6760"/>
        <v>630602420</v>
      </c>
      <c r="C1070" s="173">
        <v>602420</v>
      </c>
      <c r="D1070" s="140"/>
      <c r="E1070" s="109" t="str">
        <f>E748</f>
        <v>Бюджетообразующее предприятие 121</v>
      </c>
      <c r="F1070" s="24" t="s">
        <v>106</v>
      </c>
      <c r="G1070" s="127">
        <f t="shared" ref="G1070:M1070" si="6788">IFERROR(G426*12*G748/1000,0)</f>
        <v>0</v>
      </c>
      <c r="H1070" s="127">
        <f t="shared" si="6788"/>
        <v>0</v>
      </c>
      <c r="I1070" s="127">
        <f t="shared" si="6788"/>
        <v>0</v>
      </c>
      <c r="J1070" s="127">
        <f t="shared" si="6788"/>
        <v>0</v>
      </c>
      <c r="K1070" s="127">
        <f t="shared" si="6788"/>
        <v>0</v>
      </c>
      <c r="L1070" s="127">
        <f t="shared" si="6788"/>
        <v>0</v>
      </c>
      <c r="M1070" s="127">
        <f t="shared" si="6788"/>
        <v>0</v>
      </c>
      <c r="N1070" s="127">
        <f>IFERROR(N426*3*N748/1000,0)</f>
        <v>0</v>
      </c>
      <c r="O1070" s="127">
        <f t="shared" ref="O1070:Q1070" si="6789">IFERROR(O426*3*O748/1000,0)</f>
        <v>0</v>
      </c>
      <c r="P1070" s="127">
        <f t="shared" si="6789"/>
        <v>0</v>
      </c>
      <c r="Q1070" s="127">
        <f t="shared" si="6789"/>
        <v>0</v>
      </c>
      <c r="R1070" s="127">
        <f>IFERROR(R426*2*R748/1000,0)</f>
        <v>0</v>
      </c>
      <c r="S1070" s="127">
        <f>IFERROR(S426*2*S748/1000,0)</f>
        <v>0</v>
      </c>
      <c r="T1070" s="216"/>
      <c r="AA1070" s="177" t="s">
        <v>777</v>
      </c>
      <c r="AD1070" s="127" t="s">
        <v>683</v>
      </c>
      <c r="AE1070" s="127" t="s">
        <v>683</v>
      </c>
      <c r="AF1070" s="127" t="s">
        <v>683</v>
      </c>
      <c r="AG1070" s="127" t="s">
        <v>683</v>
      </c>
      <c r="AH1070" s="127" t="s">
        <v>683</v>
      </c>
      <c r="AI1070" s="127" t="s">
        <v>683</v>
      </c>
      <c r="AJ1070" s="127"/>
      <c r="AK1070" s="127" t="s">
        <v>683</v>
      </c>
      <c r="AL1070" s="127" t="s">
        <v>683</v>
      </c>
      <c r="AM1070" s="127" t="s">
        <v>683</v>
      </c>
      <c r="AN1070" s="127"/>
      <c r="AO1070" s="127" t="s">
        <v>683</v>
      </c>
    </row>
    <row r="1071" spans="1:41" ht="15.75" hidden="1" outlineLevel="2">
      <c r="A1071" s="155">
        <v>610580</v>
      </c>
      <c r="B1071" s="156">
        <f t="shared" si="6760"/>
        <v>630602430</v>
      </c>
      <c r="C1071" s="173">
        <v>602430</v>
      </c>
      <c r="D1071" s="140"/>
      <c r="E1071" s="55" t="s">
        <v>110</v>
      </c>
      <c r="F1071" s="78" t="s">
        <v>613</v>
      </c>
      <c r="G1071" s="107" t="s">
        <v>587</v>
      </c>
      <c r="H1071" s="50">
        <f>IFERROR(IF(G1070,H1070/G1070*100,0),0)</f>
        <v>0</v>
      </c>
      <c r="I1071" s="50">
        <f t="shared" ref="I1071" si="6790">IFERROR(IF(H1070,I1070/H1070*100,0),0)</f>
        <v>0</v>
      </c>
      <c r="J1071" s="50">
        <f t="shared" ref="J1071" si="6791">IFERROR(IF(I1070,J1070/I1070*100,0),0)</f>
        <v>0</v>
      </c>
      <c r="K1071" s="50">
        <f t="shared" ref="K1071" si="6792">IFERROR(IF(J1070,K1070/J1070*100,0),0)</f>
        <v>0</v>
      </c>
      <c r="L1071" s="50">
        <f t="shared" ref="L1071" si="6793">IFERROR(IF(K1070,L1070/K1070*100,0),0)</f>
        <v>0</v>
      </c>
      <c r="M1071" s="50">
        <f t="shared" ref="M1071" si="6794">IFERROR(IF(L1070,M1070/L1070*100,0),0)</f>
        <v>0</v>
      </c>
      <c r="N1071" s="107" t="s">
        <v>587</v>
      </c>
      <c r="O1071" s="50">
        <f>IFERROR(IF(N1070,O1070/N1070*100,0),0)</f>
        <v>0</v>
      </c>
      <c r="P1071" s="50">
        <f t="shared" ref="P1071" si="6795">IFERROR(IF(O1070,P1070/O1070*100,0),0)</f>
        <v>0</v>
      </c>
      <c r="Q1071" s="50">
        <f t="shared" ref="Q1071:S1071" si="6796">IFERROR(IF(P1070,Q1070/P1070*100,0),0)</f>
        <v>0</v>
      </c>
      <c r="R1071" s="50">
        <f t="shared" si="6796"/>
        <v>0</v>
      </c>
      <c r="S1071" s="50">
        <f t="shared" si="6796"/>
        <v>0</v>
      </c>
      <c r="T1071" s="215"/>
      <c r="AA1071" s="177" t="s">
        <v>110</v>
      </c>
      <c r="AD1071" s="107" t="s">
        <v>683</v>
      </c>
      <c r="AE1071" s="50" t="s">
        <v>683</v>
      </c>
      <c r="AF1071" s="50" t="s">
        <v>683</v>
      </c>
      <c r="AG1071" s="50" t="s">
        <v>683</v>
      </c>
      <c r="AH1071" s="50" t="s">
        <v>683</v>
      </c>
      <c r="AI1071" s="50" t="s">
        <v>683</v>
      </c>
      <c r="AJ1071" s="50"/>
      <c r="AK1071" s="107" t="s">
        <v>683</v>
      </c>
      <c r="AL1071" s="50" t="s">
        <v>683</v>
      </c>
      <c r="AM1071" s="50" t="s">
        <v>683</v>
      </c>
      <c r="AN1071" s="50"/>
      <c r="AO1071" s="50" t="s">
        <v>683</v>
      </c>
    </row>
    <row r="1072" spans="1:41" ht="15.75" hidden="1" outlineLevel="2">
      <c r="A1072" s="155">
        <v>610590</v>
      </c>
      <c r="B1072" s="156">
        <f t="shared" si="6760"/>
        <v>630602440</v>
      </c>
      <c r="C1072" s="173">
        <v>602440</v>
      </c>
      <c r="D1072" s="140"/>
      <c r="E1072" s="109" t="str">
        <f>E750</f>
        <v>Бюджетообразующее предприятие 122</v>
      </c>
      <c r="F1072" s="24" t="s">
        <v>106</v>
      </c>
      <c r="G1072" s="127">
        <f t="shared" ref="G1072:M1072" si="6797">IFERROR(G428*12*G750/1000,0)</f>
        <v>0</v>
      </c>
      <c r="H1072" s="127">
        <f t="shared" si="6797"/>
        <v>0</v>
      </c>
      <c r="I1072" s="127">
        <f t="shared" si="6797"/>
        <v>0</v>
      </c>
      <c r="J1072" s="127">
        <f t="shared" si="6797"/>
        <v>0</v>
      </c>
      <c r="K1072" s="127">
        <f t="shared" si="6797"/>
        <v>0</v>
      </c>
      <c r="L1072" s="127">
        <f t="shared" si="6797"/>
        <v>0</v>
      </c>
      <c r="M1072" s="127">
        <f t="shared" si="6797"/>
        <v>0</v>
      </c>
      <c r="N1072" s="127">
        <f>IFERROR(N428*3*N750/1000,0)</f>
        <v>0</v>
      </c>
      <c r="O1072" s="127">
        <f t="shared" ref="O1072:Q1072" si="6798">IFERROR(O428*3*O750/1000,0)</f>
        <v>0</v>
      </c>
      <c r="P1072" s="127">
        <f t="shared" si="6798"/>
        <v>0</v>
      </c>
      <c r="Q1072" s="127">
        <f t="shared" si="6798"/>
        <v>0</v>
      </c>
      <c r="R1072" s="127">
        <f>IFERROR(R428*2*R750/1000,0)</f>
        <v>0</v>
      </c>
      <c r="S1072" s="127">
        <f>IFERROR(S428*2*S750/1000,0)</f>
        <v>0</v>
      </c>
      <c r="T1072" s="216"/>
      <c r="AA1072" s="177" t="s">
        <v>778</v>
      </c>
      <c r="AD1072" s="127" t="s">
        <v>683</v>
      </c>
      <c r="AE1072" s="127" t="s">
        <v>683</v>
      </c>
      <c r="AF1072" s="127" t="s">
        <v>683</v>
      </c>
      <c r="AG1072" s="127" t="s">
        <v>683</v>
      </c>
      <c r="AH1072" s="127" t="s">
        <v>683</v>
      </c>
      <c r="AI1072" s="127" t="s">
        <v>683</v>
      </c>
      <c r="AJ1072" s="127"/>
      <c r="AK1072" s="127" t="s">
        <v>683</v>
      </c>
      <c r="AL1072" s="127" t="s">
        <v>683</v>
      </c>
      <c r="AM1072" s="127" t="s">
        <v>683</v>
      </c>
      <c r="AN1072" s="127"/>
      <c r="AO1072" s="127" t="s">
        <v>683</v>
      </c>
    </row>
    <row r="1073" spans="1:41" ht="15.75" hidden="1" outlineLevel="2">
      <c r="A1073" s="155">
        <v>610600</v>
      </c>
      <c r="B1073" s="156">
        <f t="shared" si="6760"/>
        <v>630602450</v>
      </c>
      <c r="C1073" s="173">
        <v>602450</v>
      </c>
      <c r="D1073" s="140"/>
      <c r="E1073" s="55" t="s">
        <v>110</v>
      </c>
      <c r="F1073" s="78" t="s">
        <v>613</v>
      </c>
      <c r="G1073" s="107" t="s">
        <v>587</v>
      </c>
      <c r="H1073" s="50">
        <f>IFERROR(IF(G1072,H1072/G1072*100,0),0)</f>
        <v>0</v>
      </c>
      <c r="I1073" s="50">
        <f t="shared" ref="I1073" si="6799">IFERROR(IF(H1072,I1072/H1072*100,0),0)</f>
        <v>0</v>
      </c>
      <c r="J1073" s="50">
        <f t="shared" ref="J1073" si="6800">IFERROR(IF(I1072,J1072/I1072*100,0),0)</f>
        <v>0</v>
      </c>
      <c r="K1073" s="50">
        <f t="shared" ref="K1073" si="6801">IFERROR(IF(J1072,K1072/J1072*100,0),0)</f>
        <v>0</v>
      </c>
      <c r="L1073" s="50">
        <f t="shared" ref="L1073" si="6802">IFERROR(IF(K1072,L1072/K1072*100,0),0)</f>
        <v>0</v>
      </c>
      <c r="M1073" s="50">
        <f t="shared" ref="M1073" si="6803">IFERROR(IF(L1072,M1072/L1072*100,0),0)</f>
        <v>0</v>
      </c>
      <c r="N1073" s="107" t="s">
        <v>587</v>
      </c>
      <c r="O1073" s="50">
        <f>IFERROR(IF(N1072,O1072/N1072*100,0),0)</f>
        <v>0</v>
      </c>
      <c r="P1073" s="50">
        <f t="shared" ref="P1073" si="6804">IFERROR(IF(O1072,P1072/O1072*100,0),0)</f>
        <v>0</v>
      </c>
      <c r="Q1073" s="50">
        <f t="shared" ref="Q1073:S1073" si="6805">IFERROR(IF(P1072,Q1072/P1072*100,0),0)</f>
        <v>0</v>
      </c>
      <c r="R1073" s="50">
        <f t="shared" si="6805"/>
        <v>0</v>
      </c>
      <c r="S1073" s="50">
        <f t="shared" si="6805"/>
        <v>0</v>
      </c>
      <c r="T1073" s="215"/>
      <c r="AA1073" s="177" t="s">
        <v>110</v>
      </c>
      <c r="AD1073" s="107" t="s">
        <v>683</v>
      </c>
      <c r="AE1073" s="50" t="s">
        <v>683</v>
      </c>
      <c r="AF1073" s="50" t="s">
        <v>683</v>
      </c>
      <c r="AG1073" s="50" t="s">
        <v>683</v>
      </c>
      <c r="AH1073" s="50" t="s">
        <v>683</v>
      </c>
      <c r="AI1073" s="50" t="s">
        <v>683</v>
      </c>
      <c r="AJ1073" s="50"/>
      <c r="AK1073" s="107" t="s">
        <v>683</v>
      </c>
      <c r="AL1073" s="50" t="s">
        <v>683</v>
      </c>
      <c r="AM1073" s="50" t="s">
        <v>683</v>
      </c>
      <c r="AN1073" s="50"/>
      <c r="AO1073" s="50" t="s">
        <v>683</v>
      </c>
    </row>
    <row r="1074" spans="1:41" ht="15.75" hidden="1" outlineLevel="2">
      <c r="A1074" s="155">
        <v>610610</v>
      </c>
      <c r="B1074" s="156">
        <f t="shared" si="6760"/>
        <v>630602460</v>
      </c>
      <c r="C1074" s="173">
        <v>602460</v>
      </c>
      <c r="D1074" s="140"/>
      <c r="E1074" s="109" t="str">
        <f>E752</f>
        <v>Бюджетообразующее предприятие 123</v>
      </c>
      <c r="F1074" s="24" t="s">
        <v>106</v>
      </c>
      <c r="G1074" s="127">
        <f t="shared" ref="G1074:M1074" si="6806">IFERROR(G430*12*G752/1000,0)</f>
        <v>0</v>
      </c>
      <c r="H1074" s="127">
        <f t="shared" si="6806"/>
        <v>0</v>
      </c>
      <c r="I1074" s="127">
        <f t="shared" si="6806"/>
        <v>0</v>
      </c>
      <c r="J1074" s="127">
        <f t="shared" si="6806"/>
        <v>0</v>
      </c>
      <c r="K1074" s="127">
        <f t="shared" si="6806"/>
        <v>0</v>
      </c>
      <c r="L1074" s="127">
        <f t="shared" si="6806"/>
        <v>0</v>
      </c>
      <c r="M1074" s="127">
        <f t="shared" si="6806"/>
        <v>0</v>
      </c>
      <c r="N1074" s="127">
        <f>IFERROR(N430*3*N752/1000,0)</f>
        <v>0</v>
      </c>
      <c r="O1074" s="127">
        <f t="shared" ref="O1074:Q1074" si="6807">IFERROR(O430*3*O752/1000,0)</f>
        <v>0</v>
      </c>
      <c r="P1074" s="127">
        <f t="shared" si="6807"/>
        <v>0</v>
      </c>
      <c r="Q1074" s="127">
        <f t="shared" si="6807"/>
        <v>0</v>
      </c>
      <c r="R1074" s="127">
        <f>IFERROR(R430*2*R752/1000,0)</f>
        <v>0</v>
      </c>
      <c r="S1074" s="127">
        <f>IFERROR(S430*2*S752/1000,0)</f>
        <v>0</v>
      </c>
      <c r="T1074" s="216"/>
      <c r="AA1074" s="177" t="s">
        <v>779</v>
      </c>
      <c r="AD1074" s="127" t="s">
        <v>683</v>
      </c>
      <c r="AE1074" s="127" t="s">
        <v>683</v>
      </c>
      <c r="AF1074" s="127" t="s">
        <v>683</v>
      </c>
      <c r="AG1074" s="127" t="s">
        <v>683</v>
      </c>
      <c r="AH1074" s="127" t="s">
        <v>683</v>
      </c>
      <c r="AI1074" s="127" t="s">
        <v>683</v>
      </c>
      <c r="AJ1074" s="127"/>
      <c r="AK1074" s="127" t="s">
        <v>683</v>
      </c>
      <c r="AL1074" s="127" t="s">
        <v>683</v>
      </c>
      <c r="AM1074" s="127" t="s">
        <v>683</v>
      </c>
      <c r="AN1074" s="127"/>
      <c r="AO1074" s="127" t="s">
        <v>683</v>
      </c>
    </row>
    <row r="1075" spans="1:41" ht="15.75" hidden="1" outlineLevel="2">
      <c r="A1075" s="155">
        <v>610620</v>
      </c>
      <c r="B1075" s="156">
        <f t="shared" si="6760"/>
        <v>630602470</v>
      </c>
      <c r="C1075" s="173">
        <v>602470</v>
      </c>
      <c r="D1075" s="140"/>
      <c r="E1075" s="55" t="s">
        <v>110</v>
      </c>
      <c r="F1075" s="78" t="s">
        <v>613</v>
      </c>
      <c r="G1075" s="107" t="s">
        <v>587</v>
      </c>
      <c r="H1075" s="50">
        <f>IFERROR(IF(G1074,H1074/G1074*100,0),0)</f>
        <v>0</v>
      </c>
      <c r="I1075" s="50">
        <f t="shared" ref="I1075" si="6808">IFERROR(IF(H1074,I1074/H1074*100,0),0)</f>
        <v>0</v>
      </c>
      <c r="J1075" s="50">
        <f t="shared" ref="J1075" si="6809">IFERROR(IF(I1074,J1074/I1074*100,0),0)</f>
        <v>0</v>
      </c>
      <c r="K1075" s="50">
        <f t="shared" ref="K1075" si="6810">IFERROR(IF(J1074,K1074/J1074*100,0),0)</f>
        <v>0</v>
      </c>
      <c r="L1075" s="50">
        <f t="shared" ref="L1075" si="6811">IFERROR(IF(K1074,L1074/K1074*100,0),0)</f>
        <v>0</v>
      </c>
      <c r="M1075" s="50">
        <f t="shared" ref="M1075" si="6812">IFERROR(IF(L1074,M1074/L1074*100,0),0)</f>
        <v>0</v>
      </c>
      <c r="N1075" s="107" t="s">
        <v>587</v>
      </c>
      <c r="O1075" s="50">
        <f>IFERROR(IF(N1074,O1074/N1074*100,0),0)</f>
        <v>0</v>
      </c>
      <c r="P1075" s="50">
        <f t="shared" ref="P1075" si="6813">IFERROR(IF(O1074,P1074/O1074*100,0),0)</f>
        <v>0</v>
      </c>
      <c r="Q1075" s="50">
        <f t="shared" ref="Q1075:S1075" si="6814">IFERROR(IF(P1074,Q1074/P1074*100,0),0)</f>
        <v>0</v>
      </c>
      <c r="R1075" s="50">
        <f t="shared" si="6814"/>
        <v>0</v>
      </c>
      <c r="S1075" s="50">
        <f t="shared" si="6814"/>
        <v>0</v>
      </c>
      <c r="T1075" s="215"/>
      <c r="AA1075" s="177" t="s">
        <v>110</v>
      </c>
      <c r="AD1075" s="107" t="s">
        <v>683</v>
      </c>
      <c r="AE1075" s="50" t="s">
        <v>683</v>
      </c>
      <c r="AF1075" s="50" t="s">
        <v>683</v>
      </c>
      <c r="AG1075" s="50" t="s">
        <v>683</v>
      </c>
      <c r="AH1075" s="50" t="s">
        <v>683</v>
      </c>
      <c r="AI1075" s="50" t="s">
        <v>683</v>
      </c>
      <c r="AJ1075" s="50"/>
      <c r="AK1075" s="107" t="s">
        <v>683</v>
      </c>
      <c r="AL1075" s="50" t="s">
        <v>683</v>
      </c>
      <c r="AM1075" s="50" t="s">
        <v>683</v>
      </c>
      <c r="AN1075" s="50"/>
      <c r="AO1075" s="50" t="s">
        <v>683</v>
      </c>
    </row>
    <row r="1076" spans="1:41" ht="15.75" hidden="1" outlineLevel="2">
      <c r="A1076" s="155">
        <v>610630</v>
      </c>
      <c r="B1076" s="156">
        <f t="shared" si="6760"/>
        <v>630602480</v>
      </c>
      <c r="C1076" s="173">
        <v>602480</v>
      </c>
      <c r="D1076" s="140"/>
      <c r="E1076" s="109" t="str">
        <f>E754</f>
        <v>Бюджетообразующее предприятие 124</v>
      </c>
      <c r="F1076" s="24" t="s">
        <v>106</v>
      </c>
      <c r="G1076" s="127">
        <f t="shared" ref="G1076:M1076" si="6815">IFERROR(G432*12*G754/1000,0)</f>
        <v>0</v>
      </c>
      <c r="H1076" s="127">
        <f t="shared" si="6815"/>
        <v>0</v>
      </c>
      <c r="I1076" s="127">
        <f t="shared" si="6815"/>
        <v>0</v>
      </c>
      <c r="J1076" s="127">
        <f t="shared" si="6815"/>
        <v>0</v>
      </c>
      <c r="K1076" s="127">
        <f t="shared" si="6815"/>
        <v>0</v>
      </c>
      <c r="L1076" s="127">
        <f t="shared" si="6815"/>
        <v>0</v>
      </c>
      <c r="M1076" s="127">
        <f t="shared" si="6815"/>
        <v>0</v>
      </c>
      <c r="N1076" s="127">
        <f>IFERROR(N432*3*N754/1000,0)</f>
        <v>0</v>
      </c>
      <c r="O1076" s="127">
        <f t="shared" ref="O1076:Q1076" si="6816">IFERROR(O432*3*O754/1000,0)</f>
        <v>0</v>
      </c>
      <c r="P1076" s="127">
        <f t="shared" si="6816"/>
        <v>0</v>
      </c>
      <c r="Q1076" s="127">
        <f t="shared" si="6816"/>
        <v>0</v>
      </c>
      <c r="R1076" s="127">
        <f>IFERROR(R432*2*R754/1000,0)</f>
        <v>0</v>
      </c>
      <c r="S1076" s="127">
        <f>IFERROR(S432*2*S754/1000,0)</f>
        <v>0</v>
      </c>
      <c r="T1076" s="216"/>
      <c r="AA1076" s="177" t="s">
        <v>780</v>
      </c>
      <c r="AD1076" s="127" t="s">
        <v>683</v>
      </c>
      <c r="AE1076" s="127" t="s">
        <v>683</v>
      </c>
      <c r="AF1076" s="127" t="s">
        <v>683</v>
      </c>
      <c r="AG1076" s="127" t="s">
        <v>683</v>
      </c>
      <c r="AH1076" s="127" t="s">
        <v>683</v>
      </c>
      <c r="AI1076" s="127" t="s">
        <v>683</v>
      </c>
      <c r="AJ1076" s="127"/>
      <c r="AK1076" s="127" t="s">
        <v>683</v>
      </c>
      <c r="AL1076" s="127" t="s">
        <v>683</v>
      </c>
      <c r="AM1076" s="127" t="s">
        <v>683</v>
      </c>
      <c r="AN1076" s="127"/>
      <c r="AO1076" s="127" t="s">
        <v>683</v>
      </c>
    </row>
    <row r="1077" spans="1:41" ht="15.75" hidden="1" outlineLevel="2">
      <c r="A1077" s="155">
        <v>610640</v>
      </c>
      <c r="B1077" s="156">
        <f t="shared" si="6760"/>
        <v>630602490</v>
      </c>
      <c r="C1077" s="173">
        <v>602490</v>
      </c>
      <c r="D1077" s="140"/>
      <c r="E1077" s="55" t="s">
        <v>110</v>
      </c>
      <c r="F1077" s="78" t="s">
        <v>613</v>
      </c>
      <c r="G1077" s="107" t="s">
        <v>587</v>
      </c>
      <c r="H1077" s="50">
        <f>IFERROR(IF(G1076,H1076/G1076*100,0),0)</f>
        <v>0</v>
      </c>
      <c r="I1077" s="50">
        <f t="shared" ref="I1077" si="6817">IFERROR(IF(H1076,I1076/H1076*100,0),0)</f>
        <v>0</v>
      </c>
      <c r="J1077" s="50">
        <f t="shared" ref="J1077" si="6818">IFERROR(IF(I1076,J1076/I1076*100,0),0)</f>
        <v>0</v>
      </c>
      <c r="K1077" s="50">
        <f t="shared" ref="K1077" si="6819">IFERROR(IF(J1076,K1076/J1076*100,0),0)</f>
        <v>0</v>
      </c>
      <c r="L1077" s="50">
        <f t="shared" ref="L1077" si="6820">IFERROR(IF(K1076,L1076/K1076*100,0),0)</f>
        <v>0</v>
      </c>
      <c r="M1077" s="50">
        <f t="shared" ref="M1077" si="6821">IFERROR(IF(L1076,M1076/L1076*100,0),0)</f>
        <v>0</v>
      </c>
      <c r="N1077" s="107" t="s">
        <v>587</v>
      </c>
      <c r="O1077" s="50">
        <f>IFERROR(IF(N1076,O1076/N1076*100,0),0)</f>
        <v>0</v>
      </c>
      <c r="P1077" s="50">
        <f t="shared" ref="P1077" si="6822">IFERROR(IF(O1076,P1076/O1076*100,0),0)</f>
        <v>0</v>
      </c>
      <c r="Q1077" s="50">
        <f t="shared" ref="Q1077:S1077" si="6823">IFERROR(IF(P1076,Q1076/P1076*100,0),0)</f>
        <v>0</v>
      </c>
      <c r="R1077" s="50">
        <f t="shared" si="6823"/>
        <v>0</v>
      </c>
      <c r="S1077" s="50">
        <f t="shared" si="6823"/>
        <v>0</v>
      </c>
      <c r="T1077" s="215"/>
      <c r="AA1077" s="177" t="s">
        <v>110</v>
      </c>
      <c r="AD1077" s="107" t="s">
        <v>683</v>
      </c>
      <c r="AE1077" s="50" t="s">
        <v>683</v>
      </c>
      <c r="AF1077" s="50" t="s">
        <v>683</v>
      </c>
      <c r="AG1077" s="50" t="s">
        <v>683</v>
      </c>
      <c r="AH1077" s="50" t="s">
        <v>683</v>
      </c>
      <c r="AI1077" s="50" t="s">
        <v>683</v>
      </c>
      <c r="AJ1077" s="50"/>
      <c r="AK1077" s="107" t="s">
        <v>683</v>
      </c>
      <c r="AL1077" s="50" t="s">
        <v>683</v>
      </c>
      <c r="AM1077" s="50" t="s">
        <v>683</v>
      </c>
      <c r="AN1077" s="50"/>
      <c r="AO1077" s="50" t="s">
        <v>683</v>
      </c>
    </row>
    <row r="1078" spans="1:41" ht="15.75" hidden="1" outlineLevel="2">
      <c r="A1078" s="155">
        <v>610650</v>
      </c>
      <c r="B1078" s="156">
        <f t="shared" si="6760"/>
        <v>630602500</v>
      </c>
      <c r="C1078" s="173">
        <v>602500</v>
      </c>
      <c r="D1078" s="140"/>
      <c r="E1078" s="109" t="str">
        <f>E756</f>
        <v>Бюджетообразующее предприятие 125</v>
      </c>
      <c r="F1078" s="24" t="s">
        <v>106</v>
      </c>
      <c r="G1078" s="127">
        <f t="shared" ref="G1078:M1078" si="6824">IFERROR(G434*12*G756/1000,0)</f>
        <v>0</v>
      </c>
      <c r="H1078" s="127">
        <f t="shared" si="6824"/>
        <v>0</v>
      </c>
      <c r="I1078" s="127">
        <f t="shared" si="6824"/>
        <v>0</v>
      </c>
      <c r="J1078" s="127">
        <f t="shared" si="6824"/>
        <v>0</v>
      </c>
      <c r="K1078" s="127">
        <f t="shared" si="6824"/>
        <v>0</v>
      </c>
      <c r="L1078" s="127">
        <f t="shared" si="6824"/>
        <v>0</v>
      </c>
      <c r="M1078" s="127">
        <f t="shared" si="6824"/>
        <v>0</v>
      </c>
      <c r="N1078" s="127">
        <f>IFERROR(N434*3*N756/1000,0)</f>
        <v>0</v>
      </c>
      <c r="O1078" s="127">
        <f t="shared" ref="O1078:Q1078" si="6825">IFERROR(O434*3*O756/1000,0)</f>
        <v>0</v>
      </c>
      <c r="P1078" s="127">
        <f t="shared" si="6825"/>
        <v>0</v>
      </c>
      <c r="Q1078" s="127">
        <f t="shared" si="6825"/>
        <v>0</v>
      </c>
      <c r="R1078" s="127">
        <f>IFERROR(R434*2*R756/1000,0)</f>
        <v>0</v>
      </c>
      <c r="S1078" s="127">
        <f>IFERROR(S434*2*S756/1000,0)</f>
        <v>0</v>
      </c>
      <c r="T1078" s="216"/>
      <c r="AA1078" s="177" t="s">
        <v>781</v>
      </c>
      <c r="AD1078" s="127" t="s">
        <v>683</v>
      </c>
      <c r="AE1078" s="127" t="s">
        <v>683</v>
      </c>
      <c r="AF1078" s="127" t="s">
        <v>683</v>
      </c>
      <c r="AG1078" s="127" t="s">
        <v>683</v>
      </c>
      <c r="AH1078" s="127" t="s">
        <v>683</v>
      </c>
      <c r="AI1078" s="127" t="s">
        <v>683</v>
      </c>
      <c r="AJ1078" s="127"/>
      <c r="AK1078" s="127" t="s">
        <v>683</v>
      </c>
      <c r="AL1078" s="127" t="s">
        <v>683</v>
      </c>
      <c r="AM1078" s="127" t="s">
        <v>683</v>
      </c>
      <c r="AN1078" s="127"/>
      <c r="AO1078" s="127" t="s">
        <v>683</v>
      </c>
    </row>
    <row r="1079" spans="1:41" ht="15.75" hidden="1" outlineLevel="2">
      <c r="A1079" s="155">
        <v>610660</v>
      </c>
      <c r="B1079" s="156">
        <f t="shared" si="6760"/>
        <v>630602510</v>
      </c>
      <c r="C1079" s="173">
        <v>602510</v>
      </c>
      <c r="D1079" s="140"/>
      <c r="E1079" s="55" t="s">
        <v>110</v>
      </c>
      <c r="F1079" s="78" t="s">
        <v>613</v>
      </c>
      <c r="G1079" s="107" t="s">
        <v>587</v>
      </c>
      <c r="H1079" s="50">
        <f>IFERROR(IF(G1078,H1078/G1078*100,0),0)</f>
        <v>0</v>
      </c>
      <c r="I1079" s="50">
        <f t="shared" ref="I1079" si="6826">IFERROR(IF(H1078,I1078/H1078*100,0),0)</f>
        <v>0</v>
      </c>
      <c r="J1079" s="50">
        <f t="shared" ref="J1079" si="6827">IFERROR(IF(I1078,J1078/I1078*100,0),0)</f>
        <v>0</v>
      </c>
      <c r="K1079" s="50">
        <f t="shared" ref="K1079" si="6828">IFERROR(IF(J1078,K1078/J1078*100,0),0)</f>
        <v>0</v>
      </c>
      <c r="L1079" s="50">
        <f t="shared" ref="L1079" si="6829">IFERROR(IF(K1078,L1078/K1078*100,0),0)</f>
        <v>0</v>
      </c>
      <c r="M1079" s="50">
        <f t="shared" ref="M1079" si="6830">IFERROR(IF(L1078,M1078/L1078*100,0),0)</f>
        <v>0</v>
      </c>
      <c r="N1079" s="107" t="s">
        <v>587</v>
      </c>
      <c r="O1079" s="50">
        <f>IFERROR(IF(N1078,O1078/N1078*100,0),0)</f>
        <v>0</v>
      </c>
      <c r="P1079" s="50">
        <f t="shared" ref="P1079" si="6831">IFERROR(IF(O1078,P1078/O1078*100,0),0)</f>
        <v>0</v>
      </c>
      <c r="Q1079" s="50">
        <f t="shared" ref="Q1079:S1079" si="6832">IFERROR(IF(P1078,Q1078/P1078*100,0),0)</f>
        <v>0</v>
      </c>
      <c r="R1079" s="50">
        <f t="shared" si="6832"/>
        <v>0</v>
      </c>
      <c r="S1079" s="50">
        <f t="shared" si="6832"/>
        <v>0</v>
      </c>
      <c r="T1079" s="215"/>
      <c r="AA1079" s="177" t="s">
        <v>110</v>
      </c>
      <c r="AD1079" s="107" t="s">
        <v>683</v>
      </c>
      <c r="AE1079" s="50" t="s">
        <v>683</v>
      </c>
      <c r="AF1079" s="50" t="s">
        <v>683</v>
      </c>
      <c r="AG1079" s="50" t="s">
        <v>683</v>
      </c>
      <c r="AH1079" s="50" t="s">
        <v>683</v>
      </c>
      <c r="AI1079" s="50" t="s">
        <v>683</v>
      </c>
      <c r="AJ1079" s="50"/>
      <c r="AK1079" s="107" t="s">
        <v>683</v>
      </c>
      <c r="AL1079" s="50" t="s">
        <v>683</v>
      </c>
      <c r="AM1079" s="50" t="s">
        <v>683</v>
      </c>
      <c r="AN1079" s="50"/>
      <c r="AO1079" s="50" t="s">
        <v>683</v>
      </c>
    </row>
    <row r="1080" spans="1:41" ht="15.75" hidden="1" outlineLevel="2">
      <c r="A1080" s="155">
        <v>610670</v>
      </c>
      <c r="B1080" s="156">
        <f t="shared" si="6760"/>
        <v>630602520</v>
      </c>
      <c r="C1080" s="173">
        <v>602520</v>
      </c>
      <c r="D1080" s="140"/>
      <c r="E1080" s="109" t="str">
        <f>E758</f>
        <v>Бюджетообразующее предприятие 126</v>
      </c>
      <c r="F1080" s="24" t="s">
        <v>106</v>
      </c>
      <c r="G1080" s="127">
        <f t="shared" ref="G1080:M1080" si="6833">IFERROR(G436*12*G758/1000,0)</f>
        <v>0</v>
      </c>
      <c r="H1080" s="127">
        <f t="shared" si="6833"/>
        <v>0</v>
      </c>
      <c r="I1080" s="127">
        <f t="shared" si="6833"/>
        <v>0</v>
      </c>
      <c r="J1080" s="127">
        <f t="shared" si="6833"/>
        <v>0</v>
      </c>
      <c r="K1080" s="127">
        <f t="shared" si="6833"/>
        <v>0</v>
      </c>
      <c r="L1080" s="127">
        <f t="shared" si="6833"/>
        <v>0</v>
      </c>
      <c r="M1080" s="127">
        <f t="shared" si="6833"/>
        <v>0</v>
      </c>
      <c r="N1080" s="127">
        <f>IFERROR(N436*3*N758/1000,0)</f>
        <v>0</v>
      </c>
      <c r="O1080" s="127">
        <f t="shared" ref="O1080:Q1080" si="6834">IFERROR(O436*3*O758/1000,0)</f>
        <v>0</v>
      </c>
      <c r="P1080" s="127">
        <f t="shared" si="6834"/>
        <v>0</v>
      </c>
      <c r="Q1080" s="127">
        <f t="shared" si="6834"/>
        <v>0</v>
      </c>
      <c r="R1080" s="127">
        <f>IFERROR(R436*2*R758/1000,0)</f>
        <v>0</v>
      </c>
      <c r="S1080" s="127">
        <f>IFERROR(S436*2*S758/1000,0)</f>
        <v>0</v>
      </c>
      <c r="T1080" s="216"/>
      <c r="AA1080" s="177" t="s">
        <v>782</v>
      </c>
      <c r="AD1080" s="127" t="s">
        <v>683</v>
      </c>
      <c r="AE1080" s="127" t="s">
        <v>683</v>
      </c>
      <c r="AF1080" s="127" t="s">
        <v>683</v>
      </c>
      <c r="AG1080" s="127" t="s">
        <v>683</v>
      </c>
      <c r="AH1080" s="127" t="s">
        <v>683</v>
      </c>
      <c r="AI1080" s="127" t="s">
        <v>683</v>
      </c>
      <c r="AJ1080" s="127"/>
      <c r="AK1080" s="127" t="s">
        <v>683</v>
      </c>
      <c r="AL1080" s="127" t="s">
        <v>683</v>
      </c>
      <c r="AM1080" s="127" t="s">
        <v>683</v>
      </c>
      <c r="AN1080" s="127"/>
      <c r="AO1080" s="127" t="s">
        <v>683</v>
      </c>
    </row>
    <row r="1081" spans="1:41" ht="15.75" hidden="1" outlineLevel="2">
      <c r="A1081" s="155">
        <v>610680</v>
      </c>
      <c r="B1081" s="156">
        <f t="shared" si="6760"/>
        <v>630602530</v>
      </c>
      <c r="C1081" s="173">
        <v>602530</v>
      </c>
      <c r="D1081" s="140"/>
      <c r="E1081" s="55" t="s">
        <v>110</v>
      </c>
      <c r="F1081" s="78" t="s">
        <v>613</v>
      </c>
      <c r="G1081" s="107" t="s">
        <v>587</v>
      </c>
      <c r="H1081" s="50">
        <f>IFERROR(IF(G1080,H1080/G1080*100,0),0)</f>
        <v>0</v>
      </c>
      <c r="I1081" s="50">
        <f t="shared" ref="I1081" si="6835">IFERROR(IF(H1080,I1080/H1080*100,0),0)</f>
        <v>0</v>
      </c>
      <c r="J1081" s="50">
        <f t="shared" ref="J1081" si="6836">IFERROR(IF(I1080,J1080/I1080*100,0),0)</f>
        <v>0</v>
      </c>
      <c r="K1081" s="50">
        <f t="shared" ref="K1081" si="6837">IFERROR(IF(J1080,K1080/J1080*100,0),0)</f>
        <v>0</v>
      </c>
      <c r="L1081" s="50">
        <f t="shared" ref="L1081" si="6838">IFERROR(IF(K1080,L1080/K1080*100,0),0)</f>
        <v>0</v>
      </c>
      <c r="M1081" s="50">
        <f t="shared" ref="M1081" si="6839">IFERROR(IF(L1080,M1080/L1080*100,0),0)</f>
        <v>0</v>
      </c>
      <c r="N1081" s="107" t="s">
        <v>587</v>
      </c>
      <c r="O1081" s="50">
        <f>IFERROR(IF(N1080,O1080/N1080*100,0),0)</f>
        <v>0</v>
      </c>
      <c r="P1081" s="50">
        <f t="shared" ref="P1081" si="6840">IFERROR(IF(O1080,P1080/O1080*100,0),0)</f>
        <v>0</v>
      </c>
      <c r="Q1081" s="50">
        <f t="shared" ref="Q1081:S1081" si="6841">IFERROR(IF(P1080,Q1080/P1080*100,0),0)</f>
        <v>0</v>
      </c>
      <c r="R1081" s="50">
        <f t="shared" si="6841"/>
        <v>0</v>
      </c>
      <c r="S1081" s="50">
        <f t="shared" si="6841"/>
        <v>0</v>
      </c>
      <c r="T1081" s="215"/>
      <c r="AA1081" s="177" t="s">
        <v>110</v>
      </c>
      <c r="AD1081" s="107" t="s">
        <v>683</v>
      </c>
      <c r="AE1081" s="50" t="s">
        <v>683</v>
      </c>
      <c r="AF1081" s="50" t="s">
        <v>683</v>
      </c>
      <c r="AG1081" s="50" t="s">
        <v>683</v>
      </c>
      <c r="AH1081" s="50" t="s">
        <v>683</v>
      </c>
      <c r="AI1081" s="50" t="s">
        <v>683</v>
      </c>
      <c r="AJ1081" s="50"/>
      <c r="AK1081" s="107" t="s">
        <v>683</v>
      </c>
      <c r="AL1081" s="50" t="s">
        <v>683</v>
      </c>
      <c r="AM1081" s="50" t="s">
        <v>683</v>
      </c>
      <c r="AN1081" s="50"/>
      <c r="AO1081" s="50" t="s">
        <v>683</v>
      </c>
    </row>
    <row r="1082" spans="1:41" ht="15.75" hidden="1" outlineLevel="2">
      <c r="A1082" s="155">
        <v>610690</v>
      </c>
      <c r="B1082" s="156">
        <f t="shared" si="6760"/>
        <v>630602540</v>
      </c>
      <c r="C1082" s="173">
        <v>602540</v>
      </c>
      <c r="D1082" s="140"/>
      <c r="E1082" s="109" t="str">
        <f>E760</f>
        <v>Бюджетообразующее предприятие 127</v>
      </c>
      <c r="F1082" s="24" t="s">
        <v>106</v>
      </c>
      <c r="G1082" s="127">
        <f t="shared" ref="G1082:M1082" si="6842">IFERROR(G438*12*G760/1000,0)</f>
        <v>0</v>
      </c>
      <c r="H1082" s="127">
        <f t="shared" si="6842"/>
        <v>0</v>
      </c>
      <c r="I1082" s="127">
        <f t="shared" si="6842"/>
        <v>0</v>
      </c>
      <c r="J1082" s="127">
        <f t="shared" si="6842"/>
        <v>0</v>
      </c>
      <c r="K1082" s="127">
        <f t="shared" si="6842"/>
        <v>0</v>
      </c>
      <c r="L1082" s="127">
        <f t="shared" si="6842"/>
        <v>0</v>
      </c>
      <c r="M1082" s="127">
        <f t="shared" si="6842"/>
        <v>0</v>
      </c>
      <c r="N1082" s="127">
        <f>IFERROR(N438*3*N760/1000,0)</f>
        <v>0</v>
      </c>
      <c r="O1082" s="127">
        <f t="shared" ref="O1082:Q1082" si="6843">IFERROR(O438*3*O760/1000,0)</f>
        <v>0</v>
      </c>
      <c r="P1082" s="127">
        <f t="shared" si="6843"/>
        <v>0</v>
      </c>
      <c r="Q1082" s="127">
        <f t="shared" si="6843"/>
        <v>0</v>
      </c>
      <c r="R1082" s="127">
        <f>IFERROR(R438*2*R760/1000,0)</f>
        <v>0</v>
      </c>
      <c r="S1082" s="127">
        <f>IFERROR(S438*2*S760/1000,0)</f>
        <v>0</v>
      </c>
      <c r="T1082" s="216"/>
      <c r="AA1082" s="177" t="s">
        <v>783</v>
      </c>
      <c r="AD1082" s="127" t="s">
        <v>683</v>
      </c>
      <c r="AE1082" s="127" t="s">
        <v>683</v>
      </c>
      <c r="AF1082" s="127" t="s">
        <v>683</v>
      </c>
      <c r="AG1082" s="127" t="s">
        <v>683</v>
      </c>
      <c r="AH1082" s="127" t="s">
        <v>683</v>
      </c>
      <c r="AI1082" s="127" t="s">
        <v>683</v>
      </c>
      <c r="AJ1082" s="127"/>
      <c r="AK1082" s="127" t="s">
        <v>683</v>
      </c>
      <c r="AL1082" s="127" t="s">
        <v>683</v>
      </c>
      <c r="AM1082" s="127" t="s">
        <v>683</v>
      </c>
      <c r="AN1082" s="127"/>
      <c r="AO1082" s="127" t="s">
        <v>683</v>
      </c>
    </row>
    <row r="1083" spans="1:41" ht="15.75" hidden="1" outlineLevel="2">
      <c r="A1083" s="155">
        <v>610700</v>
      </c>
      <c r="B1083" s="156">
        <f t="shared" si="6760"/>
        <v>630602550</v>
      </c>
      <c r="C1083" s="173">
        <v>602550</v>
      </c>
      <c r="D1083" s="140"/>
      <c r="E1083" s="55" t="s">
        <v>110</v>
      </c>
      <c r="F1083" s="78" t="s">
        <v>613</v>
      </c>
      <c r="G1083" s="107" t="s">
        <v>587</v>
      </c>
      <c r="H1083" s="50">
        <f>IFERROR(IF(G1082,H1082/G1082*100,0),0)</f>
        <v>0</v>
      </c>
      <c r="I1083" s="50">
        <f t="shared" ref="I1083" si="6844">IFERROR(IF(H1082,I1082/H1082*100,0),0)</f>
        <v>0</v>
      </c>
      <c r="J1083" s="50">
        <f t="shared" ref="J1083" si="6845">IFERROR(IF(I1082,J1082/I1082*100,0),0)</f>
        <v>0</v>
      </c>
      <c r="K1083" s="50">
        <f t="shared" ref="K1083" si="6846">IFERROR(IF(J1082,K1082/J1082*100,0),0)</f>
        <v>0</v>
      </c>
      <c r="L1083" s="50">
        <f t="shared" ref="L1083" si="6847">IFERROR(IF(K1082,L1082/K1082*100,0),0)</f>
        <v>0</v>
      </c>
      <c r="M1083" s="50">
        <f t="shared" ref="M1083" si="6848">IFERROR(IF(L1082,M1082/L1082*100,0),0)</f>
        <v>0</v>
      </c>
      <c r="N1083" s="107" t="s">
        <v>587</v>
      </c>
      <c r="O1083" s="50">
        <f>IFERROR(IF(N1082,O1082/N1082*100,0),0)</f>
        <v>0</v>
      </c>
      <c r="P1083" s="50">
        <f t="shared" ref="P1083" si="6849">IFERROR(IF(O1082,P1082/O1082*100,0),0)</f>
        <v>0</v>
      </c>
      <c r="Q1083" s="50">
        <f t="shared" ref="Q1083:S1083" si="6850">IFERROR(IF(P1082,Q1082/P1082*100,0),0)</f>
        <v>0</v>
      </c>
      <c r="R1083" s="50">
        <f t="shared" si="6850"/>
        <v>0</v>
      </c>
      <c r="S1083" s="50">
        <f t="shared" si="6850"/>
        <v>0</v>
      </c>
      <c r="T1083" s="215"/>
      <c r="AA1083" s="177" t="s">
        <v>110</v>
      </c>
      <c r="AD1083" s="107" t="s">
        <v>683</v>
      </c>
      <c r="AE1083" s="50" t="s">
        <v>683</v>
      </c>
      <c r="AF1083" s="50" t="s">
        <v>683</v>
      </c>
      <c r="AG1083" s="50" t="s">
        <v>683</v>
      </c>
      <c r="AH1083" s="50" t="s">
        <v>683</v>
      </c>
      <c r="AI1083" s="50" t="s">
        <v>683</v>
      </c>
      <c r="AJ1083" s="50"/>
      <c r="AK1083" s="107" t="s">
        <v>683</v>
      </c>
      <c r="AL1083" s="50" t="s">
        <v>683</v>
      </c>
      <c r="AM1083" s="50" t="s">
        <v>683</v>
      </c>
      <c r="AN1083" s="50"/>
      <c r="AO1083" s="50" t="s">
        <v>683</v>
      </c>
    </row>
    <row r="1084" spans="1:41" ht="15.75" hidden="1" outlineLevel="2">
      <c r="A1084" s="155">
        <v>610710</v>
      </c>
      <c r="B1084" s="156">
        <f t="shared" si="6760"/>
        <v>630602560</v>
      </c>
      <c r="C1084" s="173">
        <v>602560</v>
      </c>
      <c r="D1084" s="140"/>
      <c r="E1084" s="109" t="str">
        <f>E762</f>
        <v>Бюджетообразующее предприятие 128</v>
      </c>
      <c r="F1084" s="24" t="s">
        <v>106</v>
      </c>
      <c r="G1084" s="127">
        <f t="shared" ref="G1084:M1084" si="6851">IFERROR(G440*12*G762/1000,0)</f>
        <v>0</v>
      </c>
      <c r="H1084" s="127">
        <f t="shared" si="6851"/>
        <v>0</v>
      </c>
      <c r="I1084" s="127">
        <f t="shared" si="6851"/>
        <v>0</v>
      </c>
      <c r="J1084" s="127">
        <f t="shared" si="6851"/>
        <v>0</v>
      </c>
      <c r="K1084" s="127">
        <f t="shared" si="6851"/>
        <v>0</v>
      </c>
      <c r="L1084" s="127">
        <f t="shared" si="6851"/>
        <v>0</v>
      </c>
      <c r="M1084" s="127">
        <f t="shared" si="6851"/>
        <v>0</v>
      </c>
      <c r="N1084" s="127">
        <f>IFERROR(N440*3*N762/1000,0)</f>
        <v>0</v>
      </c>
      <c r="O1084" s="127">
        <f t="shared" ref="O1084:Q1084" si="6852">IFERROR(O440*3*O762/1000,0)</f>
        <v>0</v>
      </c>
      <c r="P1084" s="127">
        <f t="shared" si="6852"/>
        <v>0</v>
      </c>
      <c r="Q1084" s="127">
        <f t="shared" si="6852"/>
        <v>0</v>
      </c>
      <c r="R1084" s="127">
        <f>IFERROR(R440*2*R762/1000,0)</f>
        <v>0</v>
      </c>
      <c r="S1084" s="127">
        <f>IFERROR(S440*2*S762/1000,0)</f>
        <v>0</v>
      </c>
      <c r="T1084" s="216"/>
      <c r="AA1084" s="177" t="s">
        <v>784</v>
      </c>
      <c r="AD1084" s="127" t="s">
        <v>683</v>
      </c>
      <c r="AE1084" s="127" t="s">
        <v>683</v>
      </c>
      <c r="AF1084" s="127" t="s">
        <v>683</v>
      </c>
      <c r="AG1084" s="127" t="s">
        <v>683</v>
      </c>
      <c r="AH1084" s="127" t="s">
        <v>683</v>
      </c>
      <c r="AI1084" s="127" t="s">
        <v>683</v>
      </c>
      <c r="AJ1084" s="127"/>
      <c r="AK1084" s="127" t="s">
        <v>683</v>
      </c>
      <c r="AL1084" s="127" t="s">
        <v>683</v>
      </c>
      <c r="AM1084" s="127" t="s">
        <v>683</v>
      </c>
      <c r="AN1084" s="127"/>
      <c r="AO1084" s="127" t="s">
        <v>683</v>
      </c>
    </row>
    <row r="1085" spans="1:41" ht="15.75" hidden="1" outlineLevel="2">
      <c r="A1085" s="155">
        <v>610720</v>
      </c>
      <c r="B1085" s="156">
        <f t="shared" si="6760"/>
        <v>630602570</v>
      </c>
      <c r="C1085" s="173">
        <v>602570</v>
      </c>
      <c r="D1085" s="140"/>
      <c r="E1085" s="55" t="s">
        <v>110</v>
      </c>
      <c r="F1085" s="78" t="s">
        <v>613</v>
      </c>
      <c r="G1085" s="107" t="s">
        <v>587</v>
      </c>
      <c r="H1085" s="50">
        <f>IFERROR(IF(G1084,H1084/G1084*100,0),0)</f>
        <v>0</v>
      </c>
      <c r="I1085" s="50">
        <f t="shared" ref="I1085" si="6853">IFERROR(IF(H1084,I1084/H1084*100,0),0)</f>
        <v>0</v>
      </c>
      <c r="J1085" s="50">
        <f t="shared" ref="J1085" si="6854">IFERROR(IF(I1084,J1084/I1084*100,0),0)</f>
        <v>0</v>
      </c>
      <c r="K1085" s="50">
        <f t="shared" ref="K1085" si="6855">IFERROR(IF(J1084,K1084/J1084*100,0),0)</f>
        <v>0</v>
      </c>
      <c r="L1085" s="50">
        <f t="shared" ref="L1085" si="6856">IFERROR(IF(K1084,L1084/K1084*100,0),0)</f>
        <v>0</v>
      </c>
      <c r="M1085" s="50">
        <f t="shared" ref="M1085" si="6857">IFERROR(IF(L1084,M1084/L1084*100,0),0)</f>
        <v>0</v>
      </c>
      <c r="N1085" s="107" t="s">
        <v>587</v>
      </c>
      <c r="O1085" s="50">
        <f>IFERROR(IF(N1084,O1084/N1084*100,0),0)</f>
        <v>0</v>
      </c>
      <c r="P1085" s="50">
        <f t="shared" ref="P1085" si="6858">IFERROR(IF(O1084,P1084/O1084*100,0),0)</f>
        <v>0</v>
      </c>
      <c r="Q1085" s="50">
        <f t="shared" ref="Q1085:S1085" si="6859">IFERROR(IF(P1084,Q1084/P1084*100,0),0)</f>
        <v>0</v>
      </c>
      <c r="R1085" s="50">
        <f t="shared" si="6859"/>
        <v>0</v>
      </c>
      <c r="S1085" s="50">
        <f t="shared" si="6859"/>
        <v>0</v>
      </c>
      <c r="T1085" s="215"/>
      <c r="AA1085" s="177" t="s">
        <v>110</v>
      </c>
      <c r="AD1085" s="107" t="s">
        <v>683</v>
      </c>
      <c r="AE1085" s="50" t="s">
        <v>683</v>
      </c>
      <c r="AF1085" s="50" t="s">
        <v>683</v>
      </c>
      <c r="AG1085" s="50" t="s">
        <v>683</v>
      </c>
      <c r="AH1085" s="50" t="s">
        <v>683</v>
      </c>
      <c r="AI1085" s="50" t="s">
        <v>683</v>
      </c>
      <c r="AJ1085" s="50"/>
      <c r="AK1085" s="107" t="s">
        <v>683</v>
      </c>
      <c r="AL1085" s="50" t="s">
        <v>683</v>
      </c>
      <c r="AM1085" s="50" t="s">
        <v>683</v>
      </c>
      <c r="AN1085" s="50"/>
      <c r="AO1085" s="50" t="s">
        <v>683</v>
      </c>
    </row>
    <row r="1086" spans="1:41" ht="15.75" hidden="1" outlineLevel="2">
      <c r="A1086" s="155">
        <v>610730</v>
      </c>
      <c r="B1086" s="156">
        <f t="shared" si="6760"/>
        <v>630602580</v>
      </c>
      <c r="C1086" s="173">
        <v>602580</v>
      </c>
      <c r="D1086" s="140"/>
      <c r="E1086" s="109" t="str">
        <f>E764</f>
        <v>Бюджетообразующее предприятие 129</v>
      </c>
      <c r="F1086" s="24" t="s">
        <v>106</v>
      </c>
      <c r="G1086" s="127">
        <f t="shared" ref="G1086:M1086" si="6860">IFERROR(G442*12*G764/1000,0)</f>
        <v>0</v>
      </c>
      <c r="H1086" s="127">
        <f t="shared" si="6860"/>
        <v>0</v>
      </c>
      <c r="I1086" s="127">
        <f t="shared" si="6860"/>
        <v>0</v>
      </c>
      <c r="J1086" s="127">
        <f t="shared" si="6860"/>
        <v>0</v>
      </c>
      <c r="K1086" s="127">
        <f t="shared" si="6860"/>
        <v>0</v>
      </c>
      <c r="L1086" s="127">
        <f t="shared" si="6860"/>
        <v>0</v>
      </c>
      <c r="M1086" s="127">
        <f t="shared" si="6860"/>
        <v>0</v>
      </c>
      <c r="N1086" s="127">
        <f>IFERROR(N442*3*N764/1000,0)</f>
        <v>0</v>
      </c>
      <c r="O1086" s="127">
        <f t="shared" ref="O1086:Q1086" si="6861">IFERROR(O442*3*O764/1000,0)</f>
        <v>0</v>
      </c>
      <c r="P1086" s="127">
        <f t="shared" si="6861"/>
        <v>0</v>
      </c>
      <c r="Q1086" s="127">
        <f t="shared" si="6861"/>
        <v>0</v>
      </c>
      <c r="R1086" s="127">
        <f>IFERROR(R442*2*R764/1000,0)</f>
        <v>0</v>
      </c>
      <c r="S1086" s="127">
        <f>IFERROR(S442*2*S764/1000,0)</f>
        <v>0</v>
      </c>
      <c r="T1086" s="216"/>
      <c r="AA1086" s="177" t="s">
        <v>785</v>
      </c>
      <c r="AD1086" s="127" t="s">
        <v>683</v>
      </c>
      <c r="AE1086" s="127" t="s">
        <v>683</v>
      </c>
      <c r="AF1086" s="127" t="s">
        <v>683</v>
      </c>
      <c r="AG1086" s="127" t="s">
        <v>683</v>
      </c>
      <c r="AH1086" s="127" t="s">
        <v>683</v>
      </c>
      <c r="AI1086" s="127" t="s">
        <v>683</v>
      </c>
      <c r="AJ1086" s="127"/>
      <c r="AK1086" s="127" t="s">
        <v>683</v>
      </c>
      <c r="AL1086" s="127" t="s">
        <v>683</v>
      </c>
      <c r="AM1086" s="127" t="s">
        <v>683</v>
      </c>
      <c r="AN1086" s="127"/>
      <c r="AO1086" s="127" t="s">
        <v>683</v>
      </c>
    </row>
    <row r="1087" spans="1:41" ht="15.75" hidden="1" outlineLevel="2">
      <c r="A1087" s="155">
        <v>610740</v>
      </c>
      <c r="B1087" s="156">
        <f t="shared" si="6760"/>
        <v>630602590</v>
      </c>
      <c r="C1087" s="173">
        <v>602590</v>
      </c>
      <c r="D1087" s="140"/>
      <c r="E1087" s="55" t="s">
        <v>110</v>
      </c>
      <c r="F1087" s="78" t="s">
        <v>613</v>
      </c>
      <c r="G1087" s="107" t="s">
        <v>587</v>
      </c>
      <c r="H1087" s="50">
        <f>IFERROR(IF(G1086,H1086/G1086*100,0),0)</f>
        <v>0</v>
      </c>
      <c r="I1087" s="50">
        <f t="shared" ref="I1087" si="6862">IFERROR(IF(H1086,I1086/H1086*100,0),0)</f>
        <v>0</v>
      </c>
      <c r="J1087" s="50">
        <f t="shared" ref="J1087" si="6863">IFERROR(IF(I1086,J1086/I1086*100,0),0)</f>
        <v>0</v>
      </c>
      <c r="K1087" s="50">
        <f t="shared" ref="K1087" si="6864">IFERROR(IF(J1086,K1086/J1086*100,0),0)</f>
        <v>0</v>
      </c>
      <c r="L1087" s="50">
        <f t="shared" ref="L1087" si="6865">IFERROR(IF(K1086,L1086/K1086*100,0),0)</f>
        <v>0</v>
      </c>
      <c r="M1087" s="50">
        <f t="shared" ref="M1087" si="6866">IFERROR(IF(L1086,M1086/L1086*100,0),0)</f>
        <v>0</v>
      </c>
      <c r="N1087" s="107" t="s">
        <v>587</v>
      </c>
      <c r="O1087" s="50">
        <f>IFERROR(IF(N1086,O1086/N1086*100,0),0)</f>
        <v>0</v>
      </c>
      <c r="P1087" s="50">
        <f t="shared" ref="P1087" si="6867">IFERROR(IF(O1086,P1086/O1086*100,0),0)</f>
        <v>0</v>
      </c>
      <c r="Q1087" s="50">
        <f t="shared" ref="Q1087:S1087" si="6868">IFERROR(IF(P1086,Q1086/P1086*100,0),0)</f>
        <v>0</v>
      </c>
      <c r="R1087" s="50">
        <f t="shared" si="6868"/>
        <v>0</v>
      </c>
      <c r="S1087" s="50">
        <f t="shared" si="6868"/>
        <v>0</v>
      </c>
      <c r="T1087" s="215"/>
      <c r="AA1087" s="177" t="s">
        <v>110</v>
      </c>
      <c r="AD1087" s="107" t="s">
        <v>683</v>
      </c>
      <c r="AE1087" s="50" t="s">
        <v>683</v>
      </c>
      <c r="AF1087" s="50" t="s">
        <v>683</v>
      </c>
      <c r="AG1087" s="50" t="s">
        <v>683</v>
      </c>
      <c r="AH1087" s="50" t="s">
        <v>683</v>
      </c>
      <c r="AI1087" s="50" t="s">
        <v>683</v>
      </c>
      <c r="AJ1087" s="50"/>
      <c r="AK1087" s="107" t="s">
        <v>683</v>
      </c>
      <c r="AL1087" s="50" t="s">
        <v>683</v>
      </c>
      <c r="AM1087" s="50" t="s">
        <v>683</v>
      </c>
      <c r="AN1087" s="50"/>
      <c r="AO1087" s="50" t="s">
        <v>683</v>
      </c>
    </row>
    <row r="1088" spans="1:41" ht="15.75" hidden="1" outlineLevel="2">
      <c r="A1088" s="155">
        <v>610750</v>
      </c>
      <c r="B1088" s="156">
        <f t="shared" si="6760"/>
        <v>630602600</v>
      </c>
      <c r="C1088" s="173">
        <v>602600</v>
      </c>
      <c r="D1088" s="140"/>
      <c r="E1088" s="109" t="str">
        <f>E766</f>
        <v>Бюджетообразующее предприятие 130</v>
      </c>
      <c r="F1088" s="24" t="s">
        <v>106</v>
      </c>
      <c r="G1088" s="127">
        <f t="shared" ref="G1088:M1088" si="6869">IFERROR(G444*12*G766/1000,0)</f>
        <v>0</v>
      </c>
      <c r="H1088" s="127">
        <f t="shared" si="6869"/>
        <v>0</v>
      </c>
      <c r="I1088" s="127">
        <f t="shared" si="6869"/>
        <v>0</v>
      </c>
      <c r="J1088" s="127">
        <f t="shared" si="6869"/>
        <v>0</v>
      </c>
      <c r="K1088" s="127">
        <f t="shared" si="6869"/>
        <v>0</v>
      </c>
      <c r="L1088" s="127">
        <f t="shared" si="6869"/>
        <v>0</v>
      </c>
      <c r="M1088" s="127">
        <f t="shared" si="6869"/>
        <v>0</v>
      </c>
      <c r="N1088" s="127">
        <f>IFERROR(N444*3*N766/1000,0)</f>
        <v>0</v>
      </c>
      <c r="O1088" s="127">
        <f t="shared" ref="O1088:Q1088" si="6870">IFERROR(O444*3*O766/1000,0)</f>
        <v>0</v>
      </c>
      <c r="P1088" s="127">
        <f t="shared" si="6870"/>
        <v>0</v>
      </c>
      <c r="Q1088" s="127">
        <f t="shared" si="6870"/>
        <v>0</v>
      </c>
      <c r="R1088" s="127">
        <f>IFERROR(R444*2*R766/1000,0)</f>
        <v>0</v>
      </c>
      <c r="S1088" s="127">
        <f>IFERROR(S444*2*S766/1000,0)</f>
        <v>0</v>
      </c>
      <c r="T1088" s="216"/>
      <c r="AA1088" s="177" t="s">
        <v>786</v>
      </c>
      <c r="AD1088" s="127" t="s">
        <v>683</v>
      </c>
      <c r="AE1088" s="127" t="s">
        <v>683</v>
      </c>
      <c r="AF1088" s="127" t="s">
        <v>683</v>
      </c>
      <c r="AG1088" s="127" t="s">
        <v>683</v>
      </c>
      <c r="AH1088" s="127" t="s">
        <v>683</v>
      </c>
      <c r="AI1088" s="127" t="s">
        <v>683</v>
      </c>
      <c r="AJ1088" s="127"/>
      <c r="AK1088" s="127" t="s">
        <v>683</v>
      </c>
      <c r="AL1088" s="127" t="s">
        <v>683</v>
      </c>
      <c r="AM1088" s="127" t="s">
        <v>683</v>
      </c>
      <c r="AN1088" s="127"/>
      <c r="AO1088" s="127" t="s">
        <v>683</v>
      </c>
    </row>
    <row r="1089" spans="1:41" ht="15.75" hidden="1" outlineLevel="2">
      <c r="A1089" s="155">
        <v>610760</v>
      </c>
      <c r="B1089" s="156">
        <f t="shared" si="6760"/>
        <v>630602610</v>
      </c>
      <c r="C1089" s="173">
        <v>602610</v>
      </c>
      <c r="D1089" s="140"/>
      <c r="E1089" s="55" t="s">
        <v>110</v>
      </c>
      <c r="F1089" s="78" t="s">
        <v>613</v>
      </c>
      <c r="G1089" s="107" t="s">
        <v>587</v>
      </c>
      <c r="H1089" s="50">
        <f>IFERROR(IF(G1088,H1088/G1088*100,0),0)</f>
        <v>0</v>
      </c>
      <c r="I1089" s="50">
        <f t="shared" ref="I1089" si="6871">IFERROR(IF(H1088,I1088/H1088*100,0),0)</f>
        <v>0</v>
      </c>
      <c r="J1089" s="50">
        <f t="shared" ref="J1089" si="6872">IFERROR(IF(I1088,J1088/I1088*100,0),0)</f>
        <v>0</v>
      </c>
      <c r="K1089" s="50">
        <f t="shared" ref="K1089" si="6873">IFERROR(IF(J1088,K1088/J1088*100,0),0)</f>
        <v>0</v>
      </c>
      <c r="L1089" s="50">
        <f t="shared" ref="L1089" si="6874">IFERROR(IF(K1088,L1088/K1088*100,0),0)</f>
        <v>0</v>
      </c>
      <c r="M1089" s="50">
        <f t="shared" ref="M1089" si="6875">IFERROR(IF(L1088,M1088/L1088*100,0),0)</f>
        <v>0</v>
      </c>
      <c r="N1089" s="107" t="s">
        <v>587</v>
      </c>
      <c r="O1089" s="50">
        <f>IFERROR(IF(N1088,O1088/N1088*100,0),0)</f>
        <v>0</v>
      </c>
      <c r="P1089" s="50">
        <f t="shared" ref="P1089" si="6876">IFERROR(IF(O1088,P1088/O1088*100,0),0)</f>
        <v>0</v>
      </c>
      <c r="Q1089" s="50">
        <f t="shared" ref="Q1089:S1089" si="6877">IFERROR(IF(P1088,Q1088/P1088*100,0),0)</f>
        <v>0</v>
      </c>
      <c r="R1089" s="50">
        <f t="shared" si="6877"/>
        <v>0</v>
      </c>
      <c r="S1089" s="50">
        <f t="shared" si="6877"/>
        <v>0</v>
      </c>
      <c r="T1089" s="215"/>
      <c r="AA1089" s="177" t="s">
        <v>110</v>
      </c>
      <c r="AD1089" s="107" t="s">
        <v>683</v>
      </c>
      <c r="AE1089" s="50" t="s">
        <v>683</v>
      </c>
      <c r="AF1089" s="50" t="s">
        <v>683</v>
      </c>
      <c r="AG1089" s="50" t="s">
        <v>683</v>
      </c>
      <c r="AH1089" s="50" t="s">
        <v>683</v>
      </c>
      <c r="AI1089" s="50" t="s">
        <v>683</v>
      </c>
      <c r="AJ1089" s="50"/>
      <c r="AK1089" s="107" t="s">
        <v>683</v>
      </c>
      <c r="AL1089" s="50" t="s">
        <v>683</v>
      </c>
      <c r="AM1089" s="50" t="s">
        <v>683</v>
      </c>
      <c r="AN1089" s="50"/>
      <c r="AO1089" s="50" t="s">
        <v>683</v>
      </c>
    </row>
    <row r="1090" spans="1:41" ht="15.75" hidden="1" outlineLevel="2">
      <c r="A1090" s="155">
        <v>610770</v>
      </c>
      <c r="B1090" s="156">
        <f t="shared" si="6760"/>
        <v>630602620</v>
      </c>
      <c r="C1090" s="173">
        <v>602620</v>
      </c>
      <c r="D1090" s="140"/>
      <c r="E1090" s="109" t="str">
        <f>E768</f>
        <v>Бюджетообразующее предприятие 131</v>
      </c>
      <c r="F1090" s="24" t="s">
        <v>106</v>
      </c>
      <c r="G1090" s="127">
        <f t="shared" ref="G1090:M1090" si="6878">IFERROR(G446*12*G768/1000,0)</f>
        <v>0</v>
      </c>
      <c r="H1090" s="127">
        <f t="shared" si="6878"/>
        <v>0</v>
      </c>
      <c r="I1090" s="127">
        <f t="shared" si="6878"/>
        <v>0</v>
      </c>
      <c r="J1090" s="127">
        <f t="shared" si="6878"/>
        <v>0</v>
      </c>
      <c r="K1090" s="127">
        <f t="shared" si="6878"/>
        <v>0</v>
      </c>
      <c r="L1090" s="127">
        <f t="shared" si="6878"/>
        <v>0</v>
      </c>
      <c r="M1090" s="127">
        <f t="shared" si="6878"/>
        <v>0</v>
      </c>
      <c r="N1090" s="127">
        <f>IFERROR(N446*3*N768/1000,0)</f>
        <v>0</v>
      </c>
      <c r="O1090" s="127">
        <f t="shared" ref="O1090:Q1090" si="6879">IFERROR(O446*3*O768/1000,0)</f>
        <v>0</v>
      </c>
      <c r="P1090" s="127">
        <f t="shared" si="6879"/>
        <v>0</v>
      </c>
      <c r="Q1090" s="127">
        <f t="shared" si="6879"/>
        <v>0</v>
      </c>
      <c r="R1090" s="127">
        <f>IFERROR(R446*2*R768/1000,0)</f>
        <v>0</v>
      </c>
      <c r="S1090" s="127">
        <f>IFERROR(S446*2*S768/1000,0)</f>
        <v>0</v>
      </c>
      <c r="T1090" s="216"/>
      <c r="AA1090" s="177" t="s">
        <v>787</v>
      </c>
      <c r="AD1090" s="127" t="s">
        <v>683</v>
      </c>
      <c r="AE1090" s="127" t="s">
        <v>683</v>
      </c>
      <c r="AF1090" s="127" t="s">
        <v>683</v>
      </c>
      <c r="AG1090" s="127" t="s">
        <v>683</v>
      </c>
      <c r="AH1090" s="127" t="s">
        <v>683</v>
      </c>
      <c r="AI1090" s="127" t="s">
        <v>683</v>
      </c>
      <c r="AJ1090" s="127"/>
      <c r="AK1090" s="127" t="s">
        <v>683</v>
      </c>
      <c r="AL1090" s="127" t="s">
        <v>683</v>
      </c>
      <c r="AM1090" s="127" t="s">
        <v>683</v>
      </c>
      <c r="AN1090" s="127"/>
      <c r="AO1090" s="127" t="s">
        <v>683</v>
      </c>
    </row>
    <row r="1091" spans="1:41" ht="15.75" hidden="1" outlineLevel="2">
      <c r="A1091" s="155">
        <v>610780</v>
      </c>
      <c r="B1091" s="156">
        <f t="shared" si="6760"/>
        <v>630602630</v>
      </c>
      <c r="C1091" s="173">
        <v>602630</v>
      </c>
      <c r="D1091" s="140"/>
      <c r="E1091" s="55" t="s">
        <v>110</v>
      </c>
      <c r="F1091" s="78" t="s">
        <v>613</v>
      </c>
      <c r="G1091" s="107" t="s">
        <v>587</v>
      </c>
      <c r="H1091" s="50">
        <f>IFERROR(IF(G1090,H1090/G1090*100,0),0)</f>
        <v>0</v>
      </c>
      <c r="I1091" s="50">
        <f t="shared" ref="I1091" si="6880">IFERROR(IF(H1090,I1090/H1090*100,0),0)</f>
        <v>0</v>
      </c>
      <c r="J1091" s="50">
        <f t="shared" ref="J1091" si="6881">IFERROR(IF(I1090,J1090/I1090*100,0),0)</f>
        <v>0</v>
      </c>
      <c r="K1091" s="50">
        <f t="shared" ref="K1091" si="6882">IFERROR(IF(J1090,K1090/J1090*100,0),0)</f>
        <v>0</v>
      </c>
      <c r="L1091" s="50">
        <f t="shared" ref="L1091" si="6883">IFERROR(IF(K1090,L1090/K1090*100,0),0)</f>
        <v>0</v>
      </c>
      <c r="M1091" s="50">
        <f t="shared" ref="M1091" si="6884">IFERROR(IF(L1090,M1090/L1090*100,0),0)</f>
        <v>0</v>
      </c>
      <c r="N1091" s="107" t="s">
        <v>587</v>
      </c>
      <c r="O1091" s="50">
        <f>IFERROR(IF(N1090,O1090/N1090*100,0),0)</f>
        <v>0</v>
      </c>
      <c r="P1091" s="50">
        <f t="shared" ref="P1091" si="6885">IFERROR(IF(O1090,P1090/O1090*100,0),0)</f>
        <v>0</v>
      </c>
      <c r="Q1091" s="50">
        <f t="shared" ref="Q1091:S1091" si="6886">IFERROR(IF(P1090,Q1090/P1090*100,0),0)</f>
        <v>0</v>
      </c>
      <c r="R1091" s="50">
        <f t="shared" si="6886"/>
        <v>0</v>
      </c>
      <c r="S1091" s="50">
        <f t="shared" si="6886"/>
        <v>0</v>
      </c>
      <c r="T1091" s="215"/>
      <c r="AA1091" s="177" t="s">
        <v>110</v>
      </c>
      <c r="AD1091" s="107" t="s">
        <v>683</v>
      </c>
      <c r="AE1091" s="50" t="s">
        <v>683</v>
      </c>
      <c r="AF1091" s="50" t="s">
        <v>683</v>
      </c>
      <c r="AG1091" s="50" t="s">
        <v>683</v>
      </c>
      <c r="AH1091" s="50" t="s">
        <v>683</v>
      </c>
      <c r="AI1091" s="50" t="s">
        <v>683</v>
      </c>
      <c r="AJ1091" s="50"/>
      <c r="AK1091" s="107" t="s">
        <v>683</v>
      </c>
      <c r="AL1091" s="50" t="s">
        <v>683</v>
      </c>
      <c r="AM1091" s="50" t="s">
        <v>683</v>
      </c>
      <c r="AN1091" s="50"/>
      <c r="AO1091" s="50" t="s">
        <v>683</v>
      </c>
    </row>
    <row r="1092" spans="1:41" ht="15.75" hidden="1" outlineLevel="2">
      <c r="A1092" s="155">
        <v>610790</v>
      </c>
      <c r="B1092" s="156">
        <f t="shared" si="6760"/>
        <v>630602640</v>
      </c>
      <c r="C1092" s="173">
        <v>602640</v>
      </c>
      <c r="D1092" s="140"/>
      <c r="E1092" s="109" t="str">
        <f>E770</f>
        <v>Бюджетообразующее предприятие 132</v>
      </c>
      <c r="F1092" s="24" t="s">
        <v>106</v>
      </c>
      <c r="G1092" s="127">
        <f t="shared" ref="G1092:M1092" si="6887">IFERROR(G448*12*G770/1000,0)</f>
        <v>0</v>
      </c>
      <c r="H1092" s="127">
        <f t="shared" si="6887"/>
        <v>0</v>
      </c>
      <c r="I1092" s="127">
        <f t="shared" si="6887"/>
        <v>0</v>
      </c>
      <c r="J1092" s="127">
        <f t="shared" si="6887"/>
        <v>0</v>
      </c>
      <c r="K1092" s="127">
        <f t="shared" si="6887"/>
        <v>0</v>
      </c>
      <c r="L1092" s="127">
        <f t="shared" si="6887"/>
        <v>0</v>
      </c>
      <c r="M1092" s="127">
        <f t="shared" si="6887"/>
        <v>0</v>
      </c>
      <c r="N1092" s="127">
        <f>IFERROR(N448*3*N770/1000,0)</f>
        <v>0</v>
      </c>
      <c r="O1092" s="127">
        <f t="shared" ref="O1092:Q1092" si="6888">IFERROR(O448*3*O770/1000,0)</f>
        <v>0</v>
      </c>
      <c r="P1092" s="127">
        <f t="shared" si="6888"/>
        <v>0</v>
      </c>
      <c r="Q1092" s="127">
        <f t="shared" si="6888"/>
        <v>0</v>
      </c>
      <c r="R1092" s="127">
        <f>IFERROR(R448*2*R770/1000,0)</f>
        <v>0</v>
      </c>
      <c r="S1092" s="127">
        <f>IFERROR(S448*2*S770/1000,0)</f>
        <v>0</v>
      </c>
      <c r="T1092" s="216"/>
      <c r="AA1092" s="177" t="s">
        <v>788</v>
      </c>
      <c r="AD1092" s="127" t="s">
        <v>683</v>
      </c>
      <c r="AE1092" s="127" t="s">
        <v>683</v>
      </c>
      <c r="AF1092" s="127" t="s">
        <v>683</v>
      </c>
      <c r="AG1092" s="127" t="s">
        <v>683</v>
      </c>
      <c r="AH1092" s="127" t="s">
        <v>683</v>
      </c>
      <c r="AI1092" s="127" t="s">
        <v>683</v>
      </c>
      <c r="AJ1092" s="127"/>
      <c r="AK1092" s="127" t="s">
        <v>683</v>
      </c>
      <c r="AL1092" s="127" t="s">
        <v>683</v>
      </c>
      <c r="AM1092" s="127" t="s">
        <v>683</v>
      </c>
      <c r="AN1092" s="127"/>
      <c r="AO1092" s="127" t="s">
        <v>683</v>
      </c>
    </row>
    <row r="1093" spans="1:41" ht="15.75" hidden="1" outlineLevel="2">
      <c r="A1093" s="155">
        <v>610800</v>
      </c>
      <c r="B1093" s="156">
        <f t="shared" si="6760"/>
        <v>630602650</v>
      </c>
      <c r="C1093" s="173">
        <v>602650</v>
      </c>
      <c r="D1093" s="140"/>
      <c r="E1093" s="55" t="s">
        <v>110</v>
      </c>
      <c r="F1093" s="78" t="s">
        <v>613</v>
      </c>
      <c r="G1093" s="107" t="s">
        <v>587</v>
      </c>
      <c r="H1093" s="50">
        <f>IFERROR(IF(G1092,H1092/G1092*100,0),0)</f>
        <v>0</v>
      </c>
      <c r="I1093" s="50">
        <f t="shared" ref="I1093" si="6889">IFERROR(IF(H1092,I1092/H1092*100,0),0)</f>
        <v>0</v>
      </c>
      <c r="J1093" s="50">
        <f t="shared" ref="J1093" si="6890">IFERROR(IF(I1092,J1092/I1092*100,0),0)</f>
        <v>0</v>
      </c>
      <c r="K1093" s="50">
        <f t="shared" ref="K1093" si="6891">IFERROR(IF(J1092,K1092/J1092*100,0),0)</f>
        <v>0</v>
      </c>
      <c r="L1093" s="50">
        <f t="shared" ref="L1093" si="6892">IFERROR(IF(K1092,L1092/K1092*100,0),0)</f>
        <v>0</v>
      </c>
      <c r="M1093" s="50">
        <f t="shared" ref="M1093" si="6893">IFERROR(IF(L1092,M1092/L1092*100,0),0)</f>
        <v>0</v>
      </c>
      <c r="N1093" s="107" t="s">
        <v>587</v>
      </c>
      <c r="O1093" s="50">
        <f>IFERROR(IF(N1092,O1092/N1092*100,0),0)</f>
        <v>0</v>
      </c>
      <c r="P1093" s="50">
        <f t="shared" ref="P1093" si="6894">IFERROR(IF(O1092,P1092/O1092*100,0),0)</f>
        <v>0</v>
      </c>
      <c r="Q1093" s="50">
        <f t="shared" ref="Q1093:S1093" si="6895">IFERROR(IF(P1092,Q1092/P1092*100,0),0)</f>
        <v>0</v>
      </c>
      <c r="R1093" s="50">
        <f t="shared" si="6895"/>
        <v>0</v>
      </c>
      <c r="S1093" s="50">
        <f t="shared" si="6895"/>
        <v>0</v>
      </c>
      <c r="T1093" s="215"/>
      <c r="AA1093" s="177" t="s">
        <v>110</v>
      </c>
      <c r="AD1093" s="107" t="s">
        <v>683</v>
      </c>
      <c r="AE1093" s="50" t="s">
        <v>683</v>
      </c>
      <c r="AF1093" s="50" t="s">
        <v>683</v>
      </c>
      <c r="AG1093" s="50" t="s">
        <v>683</v>
      </c>
      <c r="AH1093" s="50" t="s">
        <v>683</v>
      </c>
      <c r="AI1093" s="50" t="s">
        <v>683</v>
      </c>
      <c r="AJ1093" s="50"/>
      <c r="AK1093" s="107" t="s">
        <v>683</v>
      </c>
      <c r="AL1093" s="50" t="s">
        <v>683</v>
      </c>
      <c r="AM1093" s="50" t="s">
        <v>683</v>
      </c>
      <c r="AN1093" s="50"/>
      <c r="AO1093" s="50" t="s">
        <v>683</v>
      </c>
    </row>
    <row r="1094" spans="1:41" ht="15.75" hidden="1" outlineLevel="2">
      <c r="A1094" s="155">
        <v>610810</v>
      </c>
      <c r="B1094" s="156">
        <f t="shared" si="6760"/>
        <v>630602660</v>
      </c>
      <c r="C1094" s="173">
        <v>602660</v>
      </c>
      <c r="D1094" s="140"/>
      <c r="E1094" s="109" t="str">
        <f>E772</f>
        <v>Бюджетообразующее предприятие 133</v>
      </c>
      <c r="F1094" s="24" t="s">
        <v>106</v>
      </c>
      <c r="G1094" s="127">
        <f t="shared" ref="G1094:M1094" si="6896">IFERROR(G450*12*G772/1000,0)</f>
        <v>0</v>
      </c>
      <c r="H1094" s="127">
        <f t="shared" si="6896"/>
        <v>0</v>
      </c>
      <c r="I1094" s="127">
        <f t="shared" si="6896"/>
        <v>0</v>
      </c>
      <c r="J1094" s="127">
        <f t="shared" si="6896"/>
        <v>0</v>
      </c>
      <c r="K1094" s="127">
        <f t="shared" si="6896"/>
        <v>0</v>
      </c>
      <c r="L1094" s="127">
        <f t="shared" si="6896"/>
        <v>0</v>
      </c>
      <c r="M1094" s="127">
        <f t="shared" si="6896"/>
        <v>0</v>
      </c>
      <c r="N1094" s="127">
        <f>IFERROR(N450*3*N772/1000,0)</f>
        <v>0</v>
      </c>
      <c r="O1094" s="127">
        <f t="shared" ref="O1094:Q1094" si="6897">IFERROR(O450*3*O772/1000,0)</f>
        <v>0</v>
      </c>
      <c r="P1094" s="127">
        <f t="shared" si="6897"/>
        <v>0</v>
      </c>
      <c r="Q1094" s="127">
        <f t="shared" si="6897"/>
        <v>0</v>
      </c>
      <c r="R1094" s="127">
        <f>IFERROR(R450*2*R772/1000,0)</f>
        <v>0</v>
      </c>
      <c r="S1094" s="127">
        <f>IFERROR(S450*2*S772/1000,0)</f>
        <v>0</v>
      </c>
      <c r="T1094" s="216"/>
      <c r="AA1094" s="177" t="s">
        <v>789</v>
      </c>
      <c r="AD1094" s="127" t="s">
        <v>683</v>
      </c>
      <c r="AE1094" s="127" t="s">
        <v>683</v>
      </c>
      <c r="AF1094" s="127" t="s">
        <v>683</v>
      </c>
      <c r="AG1094" s="127" t="s">
        <v>683</v>
      </c>
      <c r="AH1094" s="127" t="s">
        <v>683</v>
      </c>
      <c r="AI1094" s="127" t="s">
        <v>683</v>
      </c>
      <c r="AJ1094" s="127"/>
      <c r="AK1094" s="127" t="s">
        <v>683</v>
      </c>
      <c r="AL1094" s="127" t="s">
        <v>683</v>
      </c>
      <c r="AM1094" s="127" t="s">
        <v>683</v>
      </c>
      <c r="AN1094" s="127"/>
      <c r="AO1094" s="127" t="s">
        <v>683</v>
      </c>
    </row>
    <row r="1095" spans="1:41" ht="15.75" hidden="1" outlineLevel="2">
      <c r="A1095" s="155">
        <v>610820</v>
      </c>
      <c r="B1095" s="156">
        <f t="shared" si="6760"/>
        <v>630602670</v>
      </c>
      <c r="C1095" s="173">
        <v>602670</v>
      </c>
      <c r="D1095" s="140"/>
      <c r="E1095" s="55" t="s">
        <v>110</v>
      </c>
      <c r="F1095" s="78" t="s">
        <v>613</v>
      </c>
      <c r="G1095" s="107" t="s">
        <v>587</v>
      </c>
      <c r="H1095" s="50">
        <f>IFERROR(IF(G1094,H1094/G1094*100,0),0)</f>
        <v>0</v>
      </c>
      <c r="I1095" s="50">
        <f t="shared" ref="I1095" si="6898">IFERROR(IF(H1094,I1094/H1094*100,0),0)</f>
        <v>0</v>
      </c>
      <c r="J1095" s="50">
        <f t="shared" ref="J1095" si="6899">IFERROR(IF(I1094,J1094/I1094*100,0),0)</f>
        <v>0</v>
      </c>
      <c r="K1095" s="50">
        <f t="shared" ref="K1095" si="6900">IFERROR(IF(J1094,K1094/J1094*100,0),0)</f>
        <v>0</v>
      </c>
      <c r="L1095" s="50">
        <f t="shared" ref="L1095" si="6901">IFERROR(IF(K1094,L1094/K1094*100,0),0)</f>
        <v>0</v>
      </c>
      <c r="M1095" s="50">
        <f t="shared" ref="M1095" si="6902">IFERROR(IF(L1094,M1094/L1094*100,0),0)</f>
        <v>0</v>
      </c>
      <c r="N1095" s="107" t="s">
        <v>587</v>
      </c>
      <c r="O1095" s="50">
        <f>IFERROR(IF(N1094,O1094/N1094*100,0),0)</f>
        <v>0</v>
      </c>
      <c r="P1095" s="50">
        <f t="shared" ref="P1095" si="6903">IFERROR(IF(O1094,P1094/O1094*100,0),0)</f>
        <v>0</v>
      </c>
      <c r="Q1095" s="50">
        <f t="shared" ref="Q1095:S1095" si="6904">IFERROR(IF(P1094,Q1094/P1094*100,0),0)</f>
        <v>0</v>
      </c>
      <c r="R1095" s="50">
        <f t="shared" si="6904"/>
        <v>0</v>
      </c>
      <c r="S1095" s="50">
        <f t="shared" si="6904"/>
        <v>0</v>
      </c>
      <c r="T1095" s="215"/>
      <c r="AA1095" s="177" t="s">
        <v>110</v>
      </c>
      <c r="AD1095" s="107" t="s">
        <v>683</v>
      </c>
      <c r="AE1095" s="50" t="s">
        <v>683</v>
      </c>
      <c r="AF1095" s="50" t="s">
        <v>683</v>
      </c>
      <c r="AG1095" s="50" t="s">
        <v>683</v>
      </c>
      <c r="AH1095" s="50" t="s">
        <v>683</v>
      </c>
      <c r="AI1095" s="50" t="s">
        <v>683</v>
      </c>
      <c r="AJ1095" s="50"/>
      <c r="AK1095" s="107" t="s">
        <v>683</v>
      </c>
      <c r="AL1095" s="50" t="s">
        <v>683</v>
      </c>
      <c r="AM1095" s="50" t="s">
        <v>683</v>
      </c>
      <c r="AN1095" s="50"/>
      <c r="AO1095" s="50" t="s">
        <v>683</v>
      </c>
    </row>
    <row r="1096" spans="1:41" ht="15.75" hidden="1" outlineLevel="2">
      <c r="A1096" s="155">
        <v>610830</v>
      </c>
      <c r="B1096" s="156">
        <f t="shared" si="6760"/>
        <v>630602680</v>
      </c>
      <c r="C1096" s="173">
        <v>602680</v>
      </c>
      <c r="D1096" s="140"/>
      <c r="E1096" s="109" t="str">
        <f>E774</f>
        <v>Бюджетообразующее предприятие 134</v>
      </c>
      <c r="F1096" s="24" t="s">
        <v>106</v>
      </c>
      <c r="G1096" s="127">
        <f t="shared" ref="G1096:M1096" si="6905">IFERROR(G452*12*G774/1000,0)</f>
        <v>0</v>
      </c>
      <c r="H1096" s="127">
        <f t="shared" si="6905"/>
        <v>0</v>
      </c>
      <c r="I1096" s="127">
        <f t="shared" si="6905"/>
        <v>0</v>
      </c>
      <c r="J1096" s="127">
        <f t="shared" si="6905"/>
        <v>0</v>
      </c>
      <c r="K1096" s="127">
        <f t="shared" si="6905"/>
        <v>0</v>
      </c>
      <c r="L1096" s="127">
        <f t="shared" si="6905"/>
        <v>0</v>
      </c>
      <c r="M1096" s="127">
        <f t="shared" si="6905"/>
        <v>0</v>
      </c>
      <c r="N1096" s="127">
        <f>IFERROR(N452*3*N774/1000,0)</f>
        <v>0</v>
      </c>
      <c r="O1096" s="127">
        <f t="shared" ref="O1096:Q1096" si="6906">IFERROR(O452*3*O774/1000,0)</f>
        <v>0</v>
      </c>
      <c r="P1096" s="127">
        <f t="shared" si="6906"/>
        <v>0</v>
      </c>
      <c r="Q1096" s="127">
        <f t="shared" si="6906"/>
        <v>0</v>
      </c>
      <c r="R1096" s="127">
        <f>IFERROR(R452*2*R774/1000,0)</f>
        <v>0</v>
      </c>
      <c r="S1096" s="127">
        <f>IFERROR(S452*2*S774/1000,0)</f>
        <v>0</v>
      </c>
      <c r="T1096" s="216"/>
      <c r="AA1096" s="177" t="s">
        <v>790</v>
      </c>
      <c r="AD1096" s="127" t="s">
        <v>683</v>
      </c>
      <c r="AE1096" s="127" t="s">
        <v>683</v>
      </c>
      <c r="AF1096" s="127" t="s">
        <v>683</v>
      </c>
      <c r="AG1096" s="127" t="s">
        <v>683</v>
      </c>
      <c r="AH1096" s="127" t="s">
        <v>683</v>
      </c>
      <c r="AI1096" s="127" t="s">
        <v>683</v>
      </c>
      <c r="AJ1096" s="127"/>
      <c r="AK1096" s="127" t="s">
        <v>683</v>
      </c>
      <c r="AL1096" s="127" t="s">
        <v>683</v>
      </c>
      <c r="AM1096" s="127" t="s">
        <v>683</v>
      </c>
      <c r="AN1096" s="127"/>
      <c r="AO1096" s="127" t="s">
        <v>683</v>
      </c>
    </row>
    <row r="1097" spans="1:41" ht="15.75" hidden="1" outlineLevel="2">
      <c r="A1097" s="155">
        <v>610840</v>
      </c>
      <c r="B1097" s="156">
        <f t="shared" si="6760"/>
        <v>630602690</v>
      </c>
      <c r="C1097" s="173">
        <v>602690</v>
      </c>
      <c r="D1097" s="140"/>
      <c r="E1097" s="55" t="s">
        <v>110</v>
      </c>
      <c r="F1097" s="78" t="s">
        <v>613</v>
      </c>
      <c r="G1097" s="107" t="s">
        <v>587</v>
      </c>
      <c r="H1097" s="50">
        <f>IFERROR(IF(G1096,H1096/G1096*100,0),0)</f>
        <v>0</v>
      </c>
      <c r="I1097" s="50">
        <f t="shared" ref="I1097" si="6907">IFERROR(IF(H1096,I1096/H1096*100,0),0)</f>
        <v>0</v>
      </c>
      <c r="J1097" s="50">
        <f t="shared" ref="J1097" si="6908">IFERROR(IF(I1096,J1096/I1096*100,0),0)</f>
        <v>0</v>
      </c>
      <c r="K1097" s="50">
        <f t="shared" ref="K1097" si="6909">IFERROR(IF(J1096,K1096/J1096*100,0),0)</f>
        <v>0</v>
      </c>
      <c r="L1097" s="50">
        <f t="shared" ref="L1097" si="6910">IFERROR(IF(K1096,L1096/K1096*100,0),0)</f>
        <v>0</v>
      </c>
      <c r="M1097" s="50">
        <f t="shared" ref="M1097" si="6911">IFERROR(IF(L1096,M1096/L1096*100,0),0)</f>
        <v>0</v>
      </c>
      <c r="N1097" s="107" t="s">
        <v>587</v>
      </c>
      <c r="O1097" s="50">
        <f>IFERROR(IF(N1096,O1096/N1096*100,0),0)</f>
        <v>0</v>
      </c>
      <c r="P1097" s="50">
        <f t="shared" ref="P1097" si="6912">IFERROR(IF(O1096,P1096/O1096*100,0),0)</f>
        <v>0</v>
      </c>
      <c r="Q1097" s="50">
        <f t="shared" ref="Q1097:S1097" si="6913">IFERROR(IF(P1096,Q1096/P1096*100,0),0)</f>
        <v>0</v>
      </c>
      <c r="R1097" s="50">
        <f t="shared" si="6913"/>
        <v>0</v>
      </c>
      <c r="S1097" s="50">
        <f t="shared" si="6913"/>
        <v>0</v>
      </c>
      <c r="T1097" s="215"/>
      <c r="AA1097" s="177" t="s">
        <v>110</v>
      </c>
      <c r="AD1097" s="107" t="s">
        <v>683</v>
      </c>
      <c r="AE1097" s="50" t="s">
        <v>683</v>
      </c>
      <c r="AF1097" s="50" t="s">
        <v>683</v>
      </c>
      <c r="AG1097" s="50" t="s">
        <v>683</v>
      </c>
      <c r="AH1097" s="50" t="s">
        <v>683</v>
      </c>
      <c r="AI1097" s="50" t="s">
        <v>683</v>
      </c>
      <c r="AJ1097" s="50"/>
      <c r="AK1097" s="107" t="s">
        <v>683</v>
      </c>
      <c r="AL1097" s="50" t="s">
        <v>683</v>
      </c>
      <c r="AM1097" s="50" t="s">
        <v>683</v>
      </c>
      <c r="AN1097" s="50"/>
      <c r="AO1097" s="50" t="s">
        <v>683</v>
      </c>
    </row>
    <row r="1098" spans="1:41" ht="15.75" hidden="1" outlineLevel="2">
      <c r="A1098" s="155">
        <v>610850</v>
      </c>
      <c r="B1098" s="156">
        <f t="shared" si="6760"/>
        <v>630602700</v>
      </c>
      <c r="C1098" s="173">
        <v>602700</v>
      </c>
      <c r="D1098" s="140"/>
      <c r="E1098" s="109" t="str">
        <f>E776</f>
        <v>Бюджетообразующее предприятие 135</v>
      </c>
      <c r="F1098" s="24" t="s">
        <v>106</v>
      </c>
      <c r="G1098" s="127">
        <f t="shared" ref="G1098:M1098" si="6914">IFERROR(G454*12*G776/1000,0)</f>
        <v>0</v>
      </c>
      <c r="H1098" s="127">
        <f t="shared" si="6914"/>
        <v>0</v>
      </c>
      <c r="I1098" s="127">
        <f t="shared" si="6914"/>
        <v>0</v>
      </c>
      <c r="J1098" s="127">
        <f t="shared" si="6914"/>
        <v>0</v>
      </c>
      <c r="K1098" s="127">
        <f t="shared" si="6914"/>
        <v>0</v>
      </c>
      <c r="L1098" s="127">
        <f t="shared" si="6914"/>
        <v>0</v>
      </c>
      <c r="M1098" s="127">
        <f t="shared" si="6914"/>
        <v>0</v>
      </c>
      <c r="N1098" s="127">
        <f>IFERROR(N454*3*N776/1000,0)</f>
        <v>0</v>
      </c>
      <c r="O1098" s="127">
        <f t="shared" ref="O1098:Q1098" si="6915">IFERROR(O454*3*O776/1000,0)</f>
        <v>0</v>
      </c>
      <c r="P1098" s="127">
        <f t="shared" si="6915"/>
        <v>0</v>
      </c>
      <c r="Q1098" s="127">
        <f t="shared" si="6915"/>
        <v>0</v>
      </c>
      <c r="R1098" s="127">
        <f>IFERROR(R454*2*R776/1000,0)</f>
        <v>0</v>
      </c>
      <c r="S1098" s="127">
        <f>IFERROR(S454*2*S776/1000,0)</f>
        <v>0</v>
      </c>
      <c r="T1098" s="216"/>
      <c r="AA1098" s="177" t="s">
        <v>791</v>
      </c>
      <c r="AD1098" s="127" t="s">
        <v>683</v>
      </c>
      <c r="AE1098" s="127" t="s">
        <v>683</v>
      </c>
      <c r="AF1098" s="127" t="s">
        <v>683</v>
      </c>
      <c r="AG1098" s="127" t="s">
        <v>683</v>
      </c>
      <c r="AH1098" s="127" t="s">
        <v>683</v>
      </c>
      <c r="AI1098" s="127" t="s">
        <v>683</v>
      </c>
      <c r="AJ1098" s="127"/>
      <c r="AK1098" s="127" t="s">
        <v>683</v>
      </c>
      <c r="AL1098" s="127" t="s">
        <v>683</v>
      </c>
      <c r="AM1098" s="127" t="s">
        <v>683</v>
      </c>
      <c r="AN1098" s="127"/>
      <c r="AO1098" s="127" t="s">
        <v>683</v>
      </c>
    </row>
    <row r="1099" spans="1:41" ht="15.75" hidden="1" outlineLevel="2">
      <c r="A1099" s="155">
        <v>610860</v>
      </c>
      <c r="B1099" s="156">
        <f t="shared" si="6760"/>
        <v>630602710</v>
      </c>
      <c r="C1099" s="173">
        <v>602710</v>
      </c>
      <c r="D1099" s="140"/>
      <c r="E1099" s="55" t="s">
        <v>110</v>
      </c>
      <c r="F1099" s="78" t="s">
        <v>613</v>
      </c>
      <c r="G1099" s="107" t="s">
        <v>587</v>
      </c>
      <c r="H1099" s="50">
        <f>IFERROR(IF(G1098,H1098/G1098*100,0),0)</f>
        <v>0</v>
      </c>
      <c r="I1099" s="50">
        <f t="shared" ref="I1099" si="6916">IFERROR(IF(H1098,I1098/H1098*100,0),0)</f>
        <v>0</v>
      </c>
      <c r="J1099" s="50">
        <f t="shared" ref="J1099" si="6917">IFERROR(IF(I1098,J1098/I1098*100,0),0)</f>
        <v>0</v>
      </c>
      <c r="K1099" s="50">
        <f t="shared" ref="K1099" si="6918">IFERROR(IF(J1098,K1098/J1098*100,0),0)</f>
        <v>0</v>
      </c>
      <c r="L1099" s="50">
        <f t="shared" ref="L1099" si="6919">IFERROR(IF(K1098,L1098/K1098*100,0),0)</f>
        <v>0</v>
      </c>
      <c r="M1099" s="50">
        <f t="shared" ref="M1099" si="6920">IFERROR(IF(L1098,M1098/L1098*100,0),0)</f>
        <v>0</v>
      </c>
      <c r="N1099" s="107" t="s">
        <v>587</v>
      </c>
      <c r="O1099" s="50">
        <f>IFERROR(IF(N1098,O1098/N1098*100,0),0)</f>
        <v>0</v>
      </c>
      <c r="P1099" s="50">
        <f t="shared" ref="P1099" si="6921">IFERROR(IF(O1098,P1098/O1098*100,0),0)</f>
        <v>0</v>
      </c>
      <c r="Q1099" s="50">
        <f t="shared" ref="Q1099:S1099" si="6922">IFERROR(IF(P1098,Q1098/P1098*100,0),0)</f>
        <v>0</v>
      </c>
      <c r="R1099" s="50">
        <f t="shared" si="6922"/>
        <v>0</v>
      </c>
      <c r="S1099" s="50">
        <f t="shared" si="6922"/>
        <v>0</v>
      </c>
      <c r="T1099" s="215"/>
      <c r="AA1099" s="177" t="s">
        <v>110</v>
      </c>
      <c r="AD1099" s="107" t="s">
        <v>683</v>
      </c>
      <c r="AE1099" s="50" t="s">
        <v>683</v>
      </c>
      <c r="AF1099" s="50" t="s">
        <v>683</v>
      </c>
      <c r="AG1099" s="50" t="s">
        <v>683</v>
      </c>
      <c r="AH1099" s="50" t="s">
        <v>683</v>
      </c>
      <c r="AI1099" s="50" t="s">
        <v>683</v>
      </c>
      <c r="AJ1099" s="50"/>
      <c r="AK1099" s="107" t="s">
        <v>683</v>
      </c>
      <c r="AL1099" s="50" t="s">
        <v>683</v>
      </c>
      <c r="AM1099" s="50" t="s">
        <v>683</v>
      </c>
      <c r="AN1099" s="50"/>
      <c r="AO1099" s="50" t="s">
        <v>683</v>
      </c>
    </row>
    <row r="1100" spans="1:41" ht="15.75" hidden="1" outlineLevel="2">
      <c r="A1100" s="155">
        <v>610870</v>
      </c>
      <c r="B1100" s="156">
        <f t="shared" si="6760"/>
        <v>630602720</v>
      </c>
      <c r="C1100" s="173">
        <v>602720</v>
      </c>
      <c r="D1100" s="140"/>
      <c r="E1100" s="109" t="str">
        <f>E778</f>
        <v>Бюджетообразующее предприятие 136</v>
      </c>
      <c r="F1100" s="24" t="s">
        <v>106</v>
      </c>
      <c r="G1100" s="127">
        <f t="shared" ref="G1100:M1100" si="6923">IFERROR(G456*12*G778/1000,0)</f>
        <v>0</v>
      </c>
      <c r="H1100" s="127">
        <f t="shared" si="6923"/>
        <v>0</v>
      </c>
      <c r="I1100" s="127">
        <f t="shared" si="6923"/>
        <v>0</v>
      </c>
      <c r="J1100" s="127">
        <f t="shared" si="6923"/>
        <v>0</v>
      </c>
      <c r="K1100" s="127">
        <f t="shared" si="6923"/>
        <v>0</v>
      </c>
      <c r="L1100" s="127">
        <f t="shared" si="6923"/>
        <v>0</v>
      </c>
      <c r="M1100" s="127">
        <f t="shared" si="6923"/>
        <v>0</v>
      </c>
      <c r="N1100" s="127">
        <f>IFERROR(N456*3*N778/1000,0)</f>
        <v>0</v>
      </c>
      <c r="O1100" s="127">
        <f t="shared" ref="O1100:Q1100" si="6924">IFERROR(O456*3*O778/1000,0)</f>
        <v>0</v>
      </c>
      <c r="P1100" s="127">
        <f t="shared" si="6924"/>
        <v>0</v>
      </c>
      <c r="Q1100" s="127">
        <f t="shared" si="6924"/>
        <v>0</v>
      </c>
      <c r="R1100" s="127">
        <f>IFERROR(R456*2*R778/1000,0)</f>
        <v>0</v>
      </c>
      <c r="S1100" s="127">
        <f>IFERROR(S456*2*S778/1000,0)</f>
        <v>0</v>
      </c>
      <c r="T1100" s="216"/>
      <c r="AA1100" s="177" t="s">
        <v>792</v>
      </c>
      <c r="AD1100" s="127" t="s">
        <v>683</v>
      </c>
      <c r="AE1100" s="127" t="s">
        <v>683</v>
      </c>
      <c r="AF1100" s="127" t="s">
        <v>683</v>
      </c>
      <c r="AG1100" s="127" t="s">
        <v>683</v>
      </c>
      <c r="AH1100" s="127" t="s">
        <v>683</v>
      </c>
      <c r="AI1100" s="127" t="s">
        <v>683</v>
      </c>
      <c r="AJ1100" s="127"/>
      <c r="AK1100" s="127" t="s">
        <v>683</v>
      </c>
      <c r="AL1100" s="127" t="s">
        <v>683</v>
      </c>
      <c r="AM1100" s="127" t="s">
        <v>683</v>
      </c>
      <c r="AN1100" s="127"/>
      <c r="AO1100" s="127" t="s">
        <v>683</v>
      </c>
    </row>
    <row r="1101" spans="1:41" ht="15.75" hidden="1" outlineLevel="2">
      <c r="A1101" s="155">
        <v>610880</v>
      </c>
      <c r="B1101" s="156">
        <f t="shared" si="6760"/>
        <v>630602730</v>
      </c>
      <c r="C1101" s="173">
        <v>602730</v>
      </c>
      <c r="D1101" s="140"/>
      <c r="E1101" s="55" t="s">
        <v>110</v>
      </c>
      <c r="F1101" s="78" t="s">
        <v>613</v>
      </c>
      <c r="G1101" s="107" t="s">
        <v>587</v>
      </c>
      <c r="H1101" s="50">
        <f>IFERROR(IF(G1100,H1100/G1100*100,0),0)</f>
        <v>0</v>
      </c>
      <c r="I1101" s="50">
        <f t="shared" ref="I1101" si="6925">IFERROR(IF(H1100,I1100/H1100*100,0),0)</f>
        <v>0</v>
      </c>
      <c r="J1101" s="50">
        <f t="shared" ref="J1101" si="6926">IFERROR(IF(I1100,J1100/I1100*100,0),0)</f>
        <v>0</v>
      </c>
      <c r="K1101" s="50">
        <f t="shared" ref="K1101" si="6927">IFERROR(IF(J1100,K1100/J1100*100,0),0)</f>
        <v>0</v>
      </c>
      <c r="L1101" s="50">
        <f t="shared" ref="L1101" si="6928">IFERROR(IF(K1100,L1100/K1100*100,0),0)</f>
        <v>0</v>
      </c>
      <c r="M1101" s="50">
        <f t="shared" ref="M1101" si="6929">IFERROR(IF(L1100,M1100/L1100*100,0),0)</f>
        <v>0</v>
      </c>
      <c r="N1101" s="107" t="s">
        <v>587</v>
      </c>
      <c r="O1101" s="50">
        <f>IFERROR(IF(N1100,O1100/N1100*100,0),0)</f>
        <v>0</v>
      </c>
      <c r="P1101" s="50">
        <f t="shared" ref="P1101" si="6930">IFERROR(IF(O1100,P1100/O1100*100,0),0)</f>
        <v>0</v>
      </c>
      <c r="Q1101" s="50">
        <f t="shared" ref="Q1101:S1101" si="6931">IFERROR(IF(P1100,Q1100/P1100*100,0),0)</f>
        <v>0</v>
      </c>
      <c r="R1101" s="50">
        <f t="shared" si="6931"/>
        <v>0</v>
      </c>
      <c r="S1101" s="50">
        <f t="shared" si="6931"/>
        <v>0</v>
      </c>
      <c r="T1101" s="215"/>
      <c r="AA1101" s="177" t="s">
        <v>110</v>
      </c>
      <c r="AD1101" s="107" t="s">
        <v>683</v>
      </c>
      <c r="AE1101" s="50" t="s">
        <v>683</v>
      </c>
      <c r="AF1101" s="50" t="s">
        <v>683</v>
      </c>
      <c r="AG1101" s="50" t="s">
        <v>683</v>
      </c>
      <c r="AH1101" s="50" t="s">
        <v>683</v>
      </c>
      <c r="AI1101" s="50" t="s">
        <v>683</v>
      </c>
      <c r="AJ1101" s="50"/>
      <c r="AK1101" s="107" t="s">
        <v>683</v>
      </c>
      <c r="AL1101" s="50" t="s">
        <v>683</v>
      </c>
      <c r="AM1101" s="50" t="s">
        <v>683</v>
      </c>
      <c r="AN1101" s="50"/>
      <c r="AO1101" s="50" t="s">
        <v>683</v>
      </c>
    </row>
    <row r="1102" spans="1:41" ht="15.75" hidden="1" outlineLevel="2">
      <c r="A1102" s="155">
        <v>610890</v>
      </c>
      <c r="B1102" s="156">
        <f t="shared" si="6760"/>
        <v>630602740</v>
      </c>
      <c r="C1102" s="173">
        <v>602740</v>
      </c>
      <c r="D1102" s="140"/>
      <c r="E1102" s="109" t="str">
        <f>E780</f>
        <v>Бюджетообразующее предприятие 137</v>
      </c>
      <c r="F1102" s="24" t="s">
        <v>106</v>
      </c>
      <c r="G1102" s="127">
        <f t="shared" ref="G1102:M1102" si="6932">IFERROR(G458*12*G780/1000,0)</f>
        <v>0</v>
      </c>
      <c r="H1102" s="127">
        <f t="shared" si="6932"/>
        <v>0</v>
      </c>
      <c r="I1102" s="127">
        <f t="shared" si="6932"/>
        <v>0</v>
      </c>
      <c r="J1102" s="127">
        <f t="shared" si="6932"/>
        <v>0</v>
      </c>
      <c r="K1102" s="127">
        <f t="shared" si="6932"/>
        <v>0</v>
      </c>
      <c r="L1102" s="127">
        <f t="shared" si="6932"/>
        <v>0</v>
      </c>
      <c r="M1102" s="127">
        <f t="shared" si="6932"/>
        <v>0</v>
      </c>
      <c r="N1102" s="127">
        <f>IFERROR(N458*3*N780/1000,0)</f>
        <v>0</v>
      </c>
      <c r="O1102" s="127">
        <f t="shared" ref="O1102:Q1102" si="6933">IFERROR(O458*3*O780/1000,0)</f>
        <v>0</v>
      </c>
      <c r="P1102" s="127">
        <f t="shared" si="6933"/>
        <v>0</v>
      </c>
      <c r="Q1102" s="127">
        <f t="shared" si="6933"/>
        <v>0</v>
      </c>
      <c r="R1102" s="127">
        <f>IFERROR(R458*2*R780/1000,0)</f>
        <v>0</v>
      </c>
      <c r="S1102" s="127">
        <f>IFERROR(S458*2*S780/1000,0)</f>
        <v>0</v>
      </c>
      <c r="T1102" s="216"/>
      <c r="AA1102" s="177" t="s">
        <v>793</v>
      </c>
      <c r="AD1102" s="127" t="s">
        <v>683</v>
      </c>
      <c r="AE1102" s="127" t="s">
        <v>683</v>
      </c>
      <c r="AF1102" s="127" t="s">
        <v>683</v>
      </c>
      <c r="AG1102" s="127" t="s">
        <v>683</v>
      </c>
      <c r="AH1102" s="127" t="s">
        <v>683</v>
      </c>
      <c r="AI1102" s="127" t="s">
        <v>683</v>
      </c>
      <c r="AJ1102" s="127"/>
      <c r="AK1102" s="127" t="s">
        <v>683</v>
      </c>
      <c r="AL1102" s="127" t="s">
        <v>683</v>
      </c>
      <c r="AM1102" s="127" t="s">
        <v>683</v>
      </c>
      <c r="AN1102" s="127"/>
      <c r="AO1102" s="127" t="s">
        <v>683</v>
      </c>
    </row>
    <row r="1103" spans="1:41" ht="15.75" hidden="1" outlineLevel="2">
      <c r="A1103" s="155">
        <v>610900</v>
      </c>
      <c r="B1103" s="156">
        <f t="shared" si="6760"/>
        <v>630602750</v>
      </c>
      <c r="C1103" s="173">
        <v>602750</v>
      </c>
      <c r="D1103" s="140"/>
      <c r="E1103" s="55" t="s">
        <v>110</v>
      </c>
      <c r="F1103" s="78" t="s">
        <v>613</v>
      </c>
      <c r="G1103" s="107" t="s">
        <v>587</v>
      </c>
      <c r="H1103" s="50">
        <f>IFERROR(IF(G1102,H1102/G1102*100,0),0)</f>
        <v>0</v>
      </c>
      <c r="I1103" s="50">
        <f t="shared" ref="I1103" si="6934">IFERROR(IF(H1102,I1102/H1102*100,0),0)</f>
        <v>0</v>
      </c>
      <c r="J1103" s="50">
        <f t="shared" ref="J1103" si="6935">IFERROR(IF(I1102,J1102/I1102*100,0),0)</f>
        <v>0</v>
      </c>
      <c r="K1103" s="50">
        <f t="shared" ref="K1103" si="6936">IFERROR(IF(J1102,K1102/J1102*100,0),0)</f>
        <v>0</v>
      </c>
      <c r="L1103" s="50">
        <f t="shared" ref="L1103" si="6937">IFERROR(IF(K1102,L1102/K1102*100,0),0)</f>
        <v>0</v>
      </c>
      <c r="M1103" s="50">
        <f t="shared" ref="M1103" si="6938">IFERROR(IF(L1102,M1102/L1102*100,0),0)</f>
        <v>0</v>
      </c>
      <c r="N1103" s="107" t="s">
        <v>587</v>
      </c>
      <c r="O1103" s="50">
        <f>IFERROR(IF(N1102,O1102/N1102*100,0),0)</f>
        <v>0</v>
      </c>
      <c r="P1103" s="50">
        <f t="shared" ref="P1103" si="6939">IFERROR(IF(O1102,P1102/O1102*100,0),0)</f>
        <v>0</v>
      </c>
      <c r="Q1103" s="50">
        <f t="shared" ref="Q1103:S1103" si="6940">IFERROR(IF(P1102,Q1102/P1102*100,0),0)</f>
        <v>0</v>
      </c>
      <c r="R1103" s="50">
        <f t="shared" si="6940"/>
        <v>0</v>
      </c>
      <c r="S1103" s="50">
        <f t="shared" si="6940"/>
        <v>0</v>
      </c>
      <c r="T1103" s="215"/>
      <c r="AA1103" s="177" t="s">
        <v>110</v>
      </c>
      <c r="AD1103" s="107" t="s">
        <v>683</v>
      </c>
      <c r="AE1103" s="50" t="s">
        <v>683</v>
      </c>
      <c r="AF1103" s="50" t="s">
        <v>683</v>
      </c>
      <c r="AG1103" s="50" t="s">
        <v>683</v>
      </c>
      <c r="AH1103" s="50" t="s">
        <v>683</v>
      </c>
      <c r="AI1103" s="50" t="s">
        <v>683</v>
      </c>
      <c r="AJ1103" s="50"/>
      <c r="AK1103" s="107" t="s">
        <v>683</v>
      </c>
      <c r="AL1103" s="50" t="s">
        <v>683</v>
      </c>
      <c r="AM1103" s="50" t="s">
        <v>683</v>
      </c>
      <c r="AN1103" s="50"/>
      <c r="AO1103" s="50" t="s">
        <v>683</v>
      </c>
    </row>
    <row r="1104" spans="1:41" ht="15.75" hidden="1" outlineLevel="2">
      <c r="A1104" s="155">
        <v>610910</v>
      </c>
      <c r="B1104" s="156">
        <f t="shared" si="6760"/>
        <v>630602760</v>
      </c>
      <c r="C1104" s="173">
        <v>602760</v>
      </c>
      <c r="D1104" s="140"/>
      <c r="E1104" s="109" t="str">
        <f>E782</f>
        <v>Бюджетообразующее предприятие 138</v>
      </c>
      <c r="F1104" s="24" t="s">
        <v>106</v>
      </c>
      <c r="G1104" s="127">
        <f t="shared" ref="G1104:M1104" si="6941">IFERROR(G460*12*G782/1000,0)</f>
        <v>0</v>
      </c>
      <c r="H1104" s="127">
        <f t="shared" si="6941"/>
        <v>0</v>
      </c>
      <c r="I1104" s="127">
        <f t="shared" si="6941"/>
        <v>0</v>
      </c>
      <c r="J1104" s="127">
        <f t="shared" si="6941"/>
        <v>0</v>
      </c>
      <c r="K1104" s="127">
        <f t="shared" si="6941"/>
        <v>0</v>
      </c>
      <c r="L1104" s="127">
        <f t="shared" si="6941"/>
        <v>0</v>
      </c>
      <c r="M1104" s="127">
        <f t="shared" si="6941"/>
        <v>0</v>
      </c>
      <c r="N1104" s="127">
        <f>IFERROR(N460*3*N782/1000,0)</f>
        <v>0</v>
      </c>
      <c r="O1104" s="127">
        <f t="shared" ref="O1104:Q1104" si="6942">IFERROR(O460*3*O782/1000,0)</f>
        <v>0</v>
      </c>
      <c r="P1104" s="127">
        <f t="shared" si="6942"/>
        <v>0</v>
      </c>
      <c r="Q1104" s="127">
        <f t="shared" si="6942"/>
        <v>0</v>
      </c>
      <c r="R1104" s="127">
        <f>IFERROR(R460*2*R782/1000,0)</f>
        <v>0</v>
      </c>
      <c r="S1104" s="127">
        <f>IFERROR(S460*2*S782/1000,0)</f>
        <v>0</v>
      </c>
      <c r="T1104" s="216"/>
      <c r="AA1104" s="177" t="s">
        <v>794</v>
      </c>
      <c r="AD1104" s="127" t="s">
        <v>683</v>
      </c>
      <c r="AE1104" s="127" t="s">
        <v>683</v>
      </c>
      <c r="AF1104" s="127" t="s">
        <v>683</v>
      </c>
      <c r="AG1104" s="127" t="s">
        <v>683</v>
      </c>
      <c r="AH1104" s="127" t="s">
        <v>683</v>
      </c>
      <c r="AI1104" s="127" t="s">
        <v>683</v>
      </c>
      <c r="AJ1104" s="127"/>
      <c r="AK1104" s="127" t="s">
        <v>683</v>
      </c>
      <c r="AL1104" s="127" t="s">
        <v>683</v>
      </c>
      <c r="AM1104" s="127" t="s">
        <v>683</v>
      </c>
      <c r="AN1104" s="127"/>
      <c r="AO1104" s="127" t="s">
        <v>683</v>
      </c>
    </row>
    <row r="1105" spans="1:41" ht="15.75" hidden="1" outlineLevel="2">
      <c r="A1105" s="155">
        <v>610920</v>
      </c>
      <c r="B1105" s="156">
        <f t="shared" si="6760"/>
        <v>630602770</v>
      </c>
      <c r="C1105" s="173">
        <v>602770</v>
      </c>
      <c r="D1105" s="140"/>
      <c r="E1105" s="55" t="s">
        <v>110</v>
      </c>
      <c r="F1105" s="78" t="s">
        <v>613</v>
      </c>
      <c r="G1105" s="107" t="s">
        <v>587</v>
      </c>
      <c r="H1105" s="50">
        <f>IFERROR(IF(G1104,H1104/G1104*100,0),0)</f>
        <v>0</v>
      </c>
      <c r="I1105" s="50">
        <f t="shared" ref="I1105" si="6943">IFERROR(IF(H1104,I1104/H1104*100,0),0)</f>
        <v>0</v>
      </c>
      <c r="J1105" s="50">
        <f t="shared" ref="J1105" si="6944">IFERROR(IF(I1104,J1104/I1104*100,0),0)</f>
        <v>0</v>
      </c>
      <c r="K1105" s="50">
        <f t="shared" ref="K1105" si="6945">IFERROR(IF(J1104,K1104/J1104*100,0),0)</f>
        <v>0</v>
      </c>
      <c r="L1105" s="50">
        <f t="shared" ref="L1105" si="6946">IFERROR(IF(K1104,L1104/K1104*100,0),0)</f>
        <v>0</v>
      </c>
      <c r="M1105" s="50">
        <f t="shared" ref="M1105" si="6947">IFERROR(IF(L1104,M1104/L1104*100,0),0)</f>
        <v>0</v>
      </c>
      <c r="N1105" s="107" t="s">
        <v>587</v>
      </c>
      <c r="O1105" s="50">
        <f>IFERROR(IF(N1104,O1104/N1104*100,0),0)</f>
        <v>0</v>
      </c>
      <c r="P1105" s="50">
        <f t="shared" ref="P1105" si="6948">IFERROR(IF(O1104,P1104/O1104*100,0),0)</f>
        <v>0</v>
      </c>
      <c r="Q1105" s="50">
        <f t="shared" ref="Q1105:S1105" si="6949">IFERROR(IF(P1104,Q1104/P1104*100,0),0)</f>
        <v>0</v>
      </c>
      <c r="R1105" s="50">
        <f t="shared" si="6949"/>
        <v>0</v>
      </c>
      <c r="S1105" s="50">
        <f t="shared" si="6949"/>
        <v>0</v>
      </c>
      <c r="T1105" s="215"/>
      <c r="AA1105" s="177" t="s">
        <v>110</v>
      </c>
      <c r="AD1105" s="107" t="s">
        <v>683</v>
      </c>
      <c r="AE1105" s="50" t="s">
        <v>683</v>
      </c>
      <c r="AF1105" s="50" t="s">
        <v>683</v>
      </c>
      <c r="AG1105" s="50" t="s">
        <v>683</v>
      </c>
      <c r="AH1105" s="50" t="s">
        <v>683</v>
      </c>
      <c r="AI1105" s="50" t="s">
        <v>683</v>
      </c>
      <c r="AJ1105" s="50"/>
      <c r="AK1105" s="107" t="s">
        <v>683</v>
      </c>
      <c r="AL1105" s="50" t="s">
        <v>683</v>
      </c>
      <c r="AM1105" s="50" t="s">
        <v>683</v>
      </c>
      <c r="AN1105" s="50"/>
      <c r="AO1105" s="50" t="s">
        <v>683</v>
      </c>
    </row>
    <row r="1106" spans="1:41" ht="15.75" hidden="1" outlineLevel="2">
      <c r="A1106" s="155">
        <v>610930</v>
      </c>
      <c r="B1106" s="156">
        <f t="shared" si="6760"/>
        <v>630602780</v>
      </c>
      <c r="C1106" s="173">
        <v>602780</v>
      </c>
      <c r="D1106" s="140"/>
      <c r="E1106" s="109" t="str">
        <f>E784</f>
        <v>Бюджетообразующее предприятие 139</v>
      </c>
      <c r="F1106" s="24" t="s">
        <v>106</v>
      </c>
      <c r="G1106" s="127">
        <f t="shared" ref="G1106:M1106" si="6950">IFERROR(G462*12*G784/1000,0)</f>
        <v>0</v>
      </c>
      <c r="H1106" s="127">
        <f t="shared" si="6950"/>
        <v>0</v>
      </c>
      <c r="I1106" s="127">
        <f t="shared" si="6950"/>
        <v>0</v>
      </c>
      <c r="J1106" s="127">
        <f t="shared" si="6950"/>
        <v>0</v>
      </c>
      <c r="K1106" s="127">
        <f t="shared" si="6950"/>
        <v>0</v>
      </c>
      <c r="L1106" s="127">
        <f t="shared" si="6950"/>
        <v>0</v>
      </c>
      <c r="M1106" s="127">
        <f t="shared" si="6950"/>
        <v>0</v>
      </c>
      <c r="N1106" s="127">
        <f>IFERROR(N462*3*N784/1000,0)</f>
        <v>0</v>
      </c>
      <c r="O1106" s="127">
        <f t="shared" ref="O1106:Q1106" si="6951">IFERROR(O462*3*O784/1000,0)</f>
        <v>0</v>
      </c>
      <c r="P1106" s="127">
        <f t="shared" si="6951"/>
        <v>0</v>
      </c>
      <c r="Q1106" s="127">
        <f t="shared" si="6951"/>
        <v>0</v>
      </c>
      <c r="R1106" s="127">
        <f>IFERROR(R462*2*R784/1000,0)</f>
        <v>0</v>
      </c>
      <c r="S1106" s="127">
        <f>IFERROR(S462*2*S784/1000,0)</f>
        <v>0</v>
      </c>
      <c r="T1106" s="216"/>
      <c r="AA1106" s="177" t="s">
        <v>795</v>
      </c>
      <c r="AD1106" s="127" t="s">
        <v>683</v>
      </c>
      <c r="AE1106" s="127" t="s">
        <v>683</v>
      </c>
      <c r="AF1106" s="127" t="s">
        <v>683</v>
      </c>
      <c r="AG1106" s="127" t="s">
        <v>683</v>
      </c>
      <c r="AH1106" s="127" t="s">
        <v>683</v>
      </c>
      <c r="AI1106" s="127" t="s">
        <v>683</v>
      </c>
      <c r="AJ1106" s="127"/>
      <c r="AK1106" s="127" t="s">
        <v>683</v>
      </c>
      <c r="AL1106" s="127" t="s">
        <v>683</v>
      </c>
      <c r="AM1106" s="127" t="s">
        <v>683</v>
      </c>
      <c r="AN1106" s="127"/>
      <c r="AO1106" s="127" t="s">
        <v>683</v>
      </c>
    </row>
    <row r="1107" spans="1:41" ht="15.75" hidden="1" outlineLevel="2">
      <c r="A1107" s="155">
        <v>610940</v>
      </c>
      <c r="B1107" s="156">
        <f t="shared" si="6760"/>
        <v>630602790</v>
      </c>
      <c r="C1107" s="173">
        <v>602790</v>
      </c>
      <c r="D1107" s="140"/>
      <c r="E1107" s="55" t="s">
        <v>110</v>
      </c>
      <c r="F1107" s="78" t="s">
        <v>613</v>
      </c>
      <c r="G1107" s="107" t="s">
        <v>587</v>
      </c>
      <c r="H1107" s="50">
        <f>IFERROR(IF(G1106,H1106/G1106*100,0),0)</f>
        <v>0</v>
      </c>
      <c r="I1107" s="50">
        <f t="shared" ref="I1107" si="6952">IFERROR(IF(H1106,I1106/H1106*100,0),0)</f>
        <v>0</v>
      </c>
      <c r="J1107" s="50">
        <f t="shared" ref="J1107" si="6953">IFERROR(IF(I1106,J1106/I1106*100,0),0)</f>
        <v>0</v>
      </c>
      <c r="K1107" s="50">
        <f t="shared" ref="K1107" si="6954">IFERROR(IF(J1106,K1106/J1106*100,0),0)</f>
        <v>0</v>
      </c>
      <c r="L1107" s="50">
        <f t="shared" ref="L1107" si="6955">IFERROR(IF(K1106,L1106/K1106*100,0),0)</f>
        <v>0</v>
      </c>
      <c r="M1107" s="50">
        <f t="shared" ref="M1107" si="6956">IFERROR(IF(L1106,M1106/L1106*100,0),0)</f>
        <v>0</v>
      </c>
      <c r="N1107" s="107" t="s">
        <v>587</v>
      </c>
      <c r="O1107" s="50">
        <f>IFERROR(IF(N1106,O1106/N1106*100,0),0)</f>
        <v>0</v>
      </c>
      <c r="P1107" s="50">
        <f t="shared" ref="P1107" si="6957">IFERROR(IF(O1106,P1106/O1106*100,0),0)</f>
        <v>0</v>
      </c>
      <c r="Q1107" s="50">
        <f t="shared" ref="Q1107:S1107" si="6958">IFERROR(IF(P1106,Q1106/P1106*100,0),0)</f>
        <v>0</v>
      </c>
      <c r="R1107" s="50">
        <f t="shared" si="6958"/>
        <v>0</v>
      </c>
      <c r="S1107" s="50">
        <f t="shared" si="6958"/>
        <v>0</v>
      </c>
      <c r="T1107" s="215"/>
      <c r="AA1107" s="177" t="s">
        <v>110</v>
      </c>
      <c r="AD1107" s="107" t="s">
        <v>683</v>
      </c>
      <c r="AE1107" s="50" t="s">
        <v>683</v>
      </c>
      <c r="AF1107" s="50" t="s">
        <v>683</v>
      </c>
      <c r="AG1107" s="50" t="s">
        <v>683</v>
      </c>
      <c r="AH1107" s="50" t="s">
        <v>683</v>
      </c>
      <c r="AI1107" s="50" t="s">
        <v>683</v>
      </c>
      <c r="AJ1107" s="50"/>
      <c r="AK1107" s="107" t="s">
        <v>683</v>
      </c>
      <c r="AL1107" s="50" t="s">
        <v>683</v>
      </c>
      <c r="AM1107" s="50" t="s">
        <v>683</v>
      </c>
      <c r="AN1107" s="50"/>
      <c r="AO1107" s="50" t="s">
        <v>683</v>
      </c>
    </row>
    <row r="1108" spans="1:41" ht="15.75" hidden="1" outlineLevel="2">
      <c r="A1108" s="155">
        <v>610950</v>
      </c>
      <c r="B1108" s="156">
        <f t="shared" si="6760"/>
        <v>630602800</v>
      </c>
      <c r="C1108" s="173">
        <v>602800</v>
      </c>
      <c r="D1108" s="140"/>
      <c r="E1108" s="109" t="str">
        <f>E786</f>
        <v>Бюджетообразующее предприятие 140</v>
      </c>
      <c r="F1108" s="24" t="s">
        <v>106</v>
      </c>
      <c r="G1108" s="127">
        <f t="shared" ref="G1108:M1108" si="6959">IFERROR(G464*12*G786/1000,0)</f>
        <v>0</v>
      </c>
      <c r="H1108" s="127">
        <f t="shared" si="6959"/>
        <v>0</v>
      </c>
      <c r="I1108" s="127">
        <f t="shared" si="6959"/>
        <v>0</v>
      </c>
      <c r="J1108" s="127">
        <f t="shared" si="6959"/>
        <v>0</v>
      </c>
      <c r="K1108" s="127">
        <f t="shared" si="6959"/>
        <v>0</v>
      </c>
      <c r="L1108" s="127">
        <f t="shared" si="6959"/>
        <v>0</v>
      </c>
      <c r="M1108" s="127">
        <f t="shared" si="6959"/>
        <v>0</v>
      </c>
      <c r="N1108" s="127">
        <f>IFERROR(N464*3*N786/1000,0)</f>
        <v>0</v>
      </c>
      <c r="O1108" s="127">
        <f t="shared" ref="O1108:Q1108" si="6960">IFERROR(O464*3*O786/1000,0)</f>
        <v>0</v>
      </c>
      <c r="P1108" s="127">
        <f t="shared" si="6960"/>
        <v>0</v>
      </c>
      <c r="Q1108" s="127">
        <f t="shared" si="6960"/>
        <v>0</v>
      </c>
      <c r="R1108" s="127">
        <f>IFERROR(R464*2*R786/1000,0)</f>
        <v>0</v>
      </c>
      <c r="S1108" s="127">
        <f>IFERROR(S464*2*S786/1000,0)</f>
        <v>0</v>
      </c>
      <c r="T1108" s="216"/>
      <c r="AA1108" s="177" t="s">
        <v>796</v>
      </c>
      <c r="AD1108" s="127" t="s">
        <v>683</v>
      </c>
      <c r="AE1108" s="127" t="s">
        <v>683</v>
      </c>
      <c r="AF1108" s="127" t="s">
        <v>683</v>
      </c>
      <c r="AG1108" s="127" t="s">
        <v>683</v>
      </c>
      <c r="AH1108" s="127" t="s">
        <v>683</v>
      </c>
      <c r="AI1108" s="127" t="s">
        <v>683</v>
      </c>
      <c r="AJ1108" s="127"/>
      <c r="AK1108" s="127" t="s">
        <v>683</v>
      </c>
      <c r="AL1108" s="127" t="s">
        <v>683</v>
      </c>
      <c r="AM1108" s="127" t="s">
        <v>683</v>
      </c>
      <c r="AN1108" s="127"/>
      <c r="AO1108" s="127" t="s">
        <v>683</v>
      </c>
    </row>
    <row r="1109" spans="1:41" ht="15.75" hidden="1" outlineLevel="2">
      <c r="A1109" s="155">
        <v>610960</v>
      </c>
      <c r="B1109" s="156">
        <f t="shared" si="6760"/>
        <v>630602810</v>
      </c>
      <c r="C1109" s="173">
        <v>602810</v>
      </c>
      <c r="D1109" s="140"/>
      <c r="E1109" s="55" t="s">
        <v>110</v>
      </c>
      <c r="F1109" s="78" t="s">
        <v>613</v>
      </c>
      <c r="G1109" s="107" t="s">
        <v>587</v>
      </c>
      <c r="H1109" s="50">
        <f>IFERROR(IF(G1108,H1108/G1108*100,0),0)</f>
        <v>0</v>
      </c>
      <c r="I1109" s="50">
        <f t="shared" ref="I1109" si="6961">IFERROR(IF(H1108,I1108/H1108*100,0),0)</f>
        <v>0</v>
      </c>
      <c r="J1109" s="50">
        <f t="shared" ref="J1109" si="6962">IFERROR(IF(I1108,J1108/I1108*100,0),0)</f>
        <v>0</v>
      </c>
      <c r="K1109" s="50">
        <f t="shared" ref="K1109" si="6963">IFERROR(IF(J1108,K1108/J1108*100,0),0)</f>
        <v>0</v>
      </c>
      <c r="L1109" s="50">
        <f t="shared" ref="L1109" si="6964">IFERROR(IF(K1108,L1108/K1108*100,0),0)</f>
        <v>0</v>
      </c>
      <c r="M1109" s="50">
        <f t="shared" ref="M1109" si="6965">IFERROR(IF(L1108,M1108/L1108*100,0),0)</f>
        <v>0</v>
      </c>
      <c r="N1109" s="107" t="s">
        <v>587</v>
      </c>
      <c r="O1109" s="50">
        <f>IFERROR(IF(N1108,O1108/N1108*100,0),0)</f>
        <v>0</v>
      </c>
      <c r="P1109" s="50">
        <f t="shared" ref="P1109" si="6966">IFERROR(IF(O1108,P1108/O1108*100,0),0)</f>
        <v>0</v>
      </c>
      <c r="Q1109" s="50">
        <f t="shared" ref="Q1109:S1109" si="6967">IFERROR(IF(P1108,Q1108/P1108*100,0),0)</f>
        <v>0</v>
      </c>
      <c r="R1109" s="50">
        <f t="shared" si="6967"/>
        <v>0</v>
      </c>
      <c r="S1109" s="50">
        <f t="shared" si="6967"/>
        <v>0</v>
      </c>
      <c r="T1109" s="215"/>
      <c r="AA1109" s="177" t="s">
        <v>110</v>
      </c>
      <c r="AD1109" s="107" t="s">
        <v>683</v>
      </c>
      <c r="AE1109" s="50" t="s">
        <v>683</v>
      </c>
      <c r="AF1109" s="50" t="s">
        <v>683</v>
      </c>
      <c r="AG1109" s="50" t="s">
        <v>683</v>
      </c>
      <c r="AH1109" s="50" t="s">
        <v>683</v>
      </c>
      <c r="AI1109" s="50" t="s">
        <v>683</v>
      </c>
      <c r="AJ1109" s="50"/>
      <c r="AK1109" s="107" t="s">
        <v>683</v>
      </c>
      <c r="AL1109" s="50" t="s">
        <v>683</v>
      </c>
      <c r="AM1109" s="50" t="s">
        <v>683</v>
      </c>
      <c r="AN1109" s="50"/>
      <c r="AO1109" s="50" t="s">
        <v>683</v>
      </c>
    </row>
    <row r="1110" spans="1:41" ht="15.75" hidden="1" outlineLevel="2">
      <c r="A1110" s="155">
        <v>610970</v>
      </c>
      <c r="B1110" s="156">
        <f t="shared" si="6760"/>
        <v>630602820</v>
      </c>
      <c r="C1110" s="173">
        <v>602820</v>
      </c>
      <c r="D1110" s="140"/>
      <c r="E1110" s="109" t="str">
        <f>E788</f>
        <v>Бюджетообразующее предприятие 141</v>
      </c>
      <c r="F1110" s="24" t="s">
        <v>106</v>
      </c>
      <c r="G1110" s="127">
        <f t="shared" ref="G1110:M1110" si="6968">IFERROR(G466*12*G788/1000,0)</f>
        <v>0</v>
      </c>
      <c r="H1110" s="127">
        <f t="shared" si="6968"/>
        <v>0</v>
      </c>
      <c r="I1110" s="127">
        <f t="shared" si="6968"/>
        <v>0</v>
      </c>
      <c r="J1110" s="127">
        <f t="shared" si="6968"/>
        <v>0</v>
      </c>
      <c r="K1110" s="127">
        <f t="shared" si="6968"/>
        <v>0</v>
      </c>
      <c r="L1110" s="127">
        <f t="shared" si="6968"/>
        <v>0</v>
      </c>
      <c r="M1110" s="127">
        <f t="shared" si="6968"/>
        <v>0</v>
      </c>
      <c r="N1110" s="127">
        <f>IFERROR(N466*3*N788/1000,0)</f>
        <v>0</v>
      </c>
      <c r="O1110" s="127">
        <f t="shared" ref="O1110:Q1110" si="6969">IFERROR(O466*3*O788/1000,0)</f>
        <v>0</v>
      </c>
      <c r="P1110" s="127">
        <f t="shared" si="6969"/>
        <v>0</v>
      </c>
      <c r="Q1110" s="127">
        <f t="shared" si="6969"/>
        <v>0</v>
      </c>
      <c r="R1110" s="127">
        <f>IFERROR(R466*2*R788/1000,0)</f>
        <v>0</v>
      </c>
      <c r="S1110" s="127">
        <f>IFERROR(S466*2*S788/1000,0)</f>
        <v>0</v>
      </c>
      <c r="T1110" s="216"/>
      <c r="AA1110" s="177" t="s">
        <v>797</v>
      </c>
      <c r="AD1110" s="127" t="s">
        <v>683</v>
      </c>
      <c r="AE1110" s="127" t="s">
        <v>683</v>
      </c>
      <c r="AF1110" s="127" t="s">
        <v>683</v>
      </c>
      <c r="AG1110" s="127" t="s">
        <v>683</v>
      </c>
      <c r="AH1110" s="127" t="s">
        <v>683</v>
      </c>
      <c r="AI1110" s="127" t="s">
        <v>683</v>
      </c>
      <c r="AJ1110" s="127"/>
      <c r="AK1110" s="127" t="s">
        <v>683</v>
      </c>
      <c r="AL1110" s="127" t="s">
        <v>683</v>
      </c>
      <c r="AM1110" s="127" t="s">
        <v>683</v>
      </c>
      <c r="AN1110" s="127"/>
      <c r="AO1110" s="127" t="s">
        <v>683</v>
      </c>
    </row>
    <row r="1111" spans="1:41" ht="15.75" hidden="1" outlineLevel="2">
      <c r="A1111" s="155">
        <v>610980</v>
      </c>
      <c r="B1111" s="156">
        <f t="shared" si="6760"/>
        <v>630602830</v>
      </c>
      <c r="C1111" s="173">
        <v>602830</v>
      </c>
      <c r="D1111" s="140"/>
      <c r="E1111" s="55" t="s">
        <v>110</v>
      </c>
      <c r="F1111" s="78" t="s">
        <v>613</v>
      </c>
      <c r="G1111" s="107" t="s">
        <v>587</v>
      </c>
      <c r="H1111" s="50">
        <f>IFERROR(IF(G1110,H1110/G1110*100,0),0)</f>
        <v>0</v>
      </c>
      <c r="I1111" s="50">
        <f t="shared" ref="I1111" si="6970">IFERROR(IF(H1110,I1110/H1110*100,0),0)</f>
        <v>0</v>
      </c>
      <c r="J1111" s="50">
        <f t="shared" ref="J1111" si="6971">IFERROR(IF(I1110,J1110/I1110*100,0),0)</f>
        <v>0</v>
      </c>
      <c r="K1111" s="50">
        <f t="shared" ref="K1111" si="6972">IFERROR(IF(J1110,K1110/J1110*100,0),0)</f>
        <v>0</v>
      </c>
      <c r="L1111" s="50">
        <f t="shared" ref="L1111" si="6973">IFERROR(IF(K1110,L1110/K1110*100,0),0)</f>
        <v>0</v>
      </c>
      <c r="M1111" s="50">
        <f t="shared" ref="M1111" si="6974">IFERROR(IF(L1110,M1110/L1110*100,0),0)</f>
        <v>0</v>
      </c>
      <c r="N1111" s="107" t="s">
        <v>587</v>
      </c>
      <c r="O1111" s="50">
        <f>IFERROR(IF(N1110,O1110/N1110*100,0),0)</f>
        <v>0</v>
      </c>
      <c r="P1111" s="50">
        <f t="shared" ref="P1111" si="6975">IFERROR(IF(O1110,P1110/O1110*100,0),0)</f>
        <v>0</v>
      </c>
      <c r="Q1111" s="50">
        <f t="shared" ref="Q1111:S1111" si="6976">IFERROR(IF(P1110,Q1110/P1110*100,0),0)</f>
        <v>0</v>
      </c>
      <c r="R1111" s="50">
        <f t="shared" si="6976"/>
        <v>0</v>
      </c>
      <c r="S1111" s="50">
        <f t="shared" si="6976"/>
        <v>0</v>
      </c>
      <c r="T1111" s="215"/>
      <c r="AA1111" s="177" t="s">
        <v>110</v>
      </c>
      <c r="AD1111" s="107" t="s">
        <v>683</v>
      </c>
      <c r="AE1111" s="50" t="s">
        <v>683</v>
      </c>
      <c r="AF1111" s="50" t="s">
        <v>683</v>
      </c>
      <c r="AG1111" s="50" t="s">
        <v>683</v>
      </c>
      <c r="AH1111" s="50" t="s">
        <v>683</v>
      </c>
      <c r="AI1111" s="50" t="s">
        <v>683</v>
      </c>
      <c r="AJ1111" s="50"/>
      <c r="AK1111" s="107" t="s">
        <v>683</v>
      </c>
      <c r="AL1111" s="50" t="s">
        <v>683</v>
      </c>
      <c r="AM1111" s="50" t="s">
        <v>683</v>
      </c>
      <c r="AN1111" s="50"/>
      <c r="AO1111" s="50" t="s">
        <v>683</v>
      </c>
    </row>
    <row r="1112" spans="1:41" ht="15.75" hidden="1" outlineLevel="2">
      <c r="A1112" s="155">
        <v>610990</v>
      </c>
      <c r="B1112" s="156">
        <f t="shared" si="6760"/>
        <v>630602840</v>
      </c>
      <c r="C1112" s="173">
        <v>602840</v>
      </c>
      <c r="D1112" s="140"/>
      <c r="E1112" s="109" t="str">
        <f>E790</f>
        <v>Бюджетообразующее предприятие 142</v>
      </c>
      <c r="F1112" s="24" t="s">
        <v>106</v>
      </c>
      <c r="G1112" s="127">
        <f t="shared" ref="G1112:M1112" si="6977">IFERROR(G468*12*G790/1000,0)</f>
        <v>0</v>
      </c>
      <c r="H1112" s="127">
        <f t="shared" si="6977"/>
        <v>0</v>
      </c>
      <c r="I1112" s="127">
        <f t="shared" si="6977"/>
        <v>0</v>
      </c>
      <c r="J1112" s="127">
        <f t="shared" si="6977"/>
        <v>0</v>
      </c>
      <c r="K1112" s="127">
        <f t="shared" si="6977"/>
        <v>0</v>
      </c>
      <c r="L1112" s="127">
        <f t="shared" si="6977"/>
        <v>0</v>
      </c>
      <c r="M1112" s="127">
        <f t="shared" si="6977"/>
        <v>0</v>
      </c>
      <c r="N1112" s="127">
        <f>IFERROR(N468*3*N790/1000,0)</f>
        <v>0</v>
      </c>
      <c r="O1112" s="127">
        <f t="shared" ref="O1112:Q1112" si="6978">IFERROR(O468*3*O790/1000,0)</f>
        <v>0</v>
      </c>
      <c r="P1112" s="127">
        <f t="shared" si="6978"/>
        <v>0</v>
      </c>
      <c r="Q1112" s="127">
        <f t="shared" si="6978"/>
        <v>0</v>
      </c>
      <c r="R1112" s="127">
        <f>IFERROR(R468*2*R790/1000,0)</f>
        <v>0</v>
      </c>
      <c r="S1112" s="127">
        <f>IFERROR(S468*2*S790/1000,0)</f>
        <v>0</v>
      </c>
      <c r="T1112" s="216"/>
      <c r="AA1112" s="177" t="s">
        <v>798</v>
      </c>
      <c r="AD1112" s="127" t="s">
        <v>683</v>
      </c>
      <c r="AE1112" s="127" t="s">
        <v>683</v>
      </c>
      <c r="AF1112" s="127" t="s">
        <v>683</v>
      </c>
      <c r="AG1112" s="127" t="s">
        <v>683</v>
      </c>
      <c r="AH1112" s="127" t="s">
        <v>683</v>
      </c>
      <c r="AI1112" s="127" t="s">
        <v>683</v>
      </c>
      <c r="AJ1112" s="127"/>
      <c r="AK1112" s="127" t="s">
        <v>683</v>
      </c>
      <c r="AL1112" s="127" t="s">
        <v>683</v>
      </c>
      <c r="AM1112" s="127" t="s">
        <v>683</v>
      </c>
      <c r="AN1112" s="127"/>
      <c r="AO1112" s="127" t="s">
        <v>683</v>
      </c>
    </row>
    <row r="1113" spans="1:41" ht="15.75" hidden="1" outlineLevel="2">
      <c r="A1113" s="155">
        <v>611000</v>
      </c>
      <c r="B1113" s="156">
        <f t="shared" si="6760"/>
        <v>630602850</v>
      </c>
      <c r="C1113" s="173">
        <v>602850</v>
      </c>
      <c r="D1113" s="140"/>
      <c r="E1113" s="55" t="s">
        <v>110</v>
      </c>
      <c r="F1113" s="78" t="s">
        <v>613</v>
      </c>
      <c r="G1113" s="107" t="s">
        <v>587</v>
      </c>
      <c r="H1113" s="50">
        <f>IFERROR(IF(G1112,H1112/G1112*100,0),0)</f>
        <v>0</v>
      </c>
      <c r="I1113" s="50">
        <f t="shared" ref="I1113" si="6979">IFERROR(IF(H1112,I1112/H1112*100,0),0)</f>
        <v>0</v>
      </c>
      <c r="J1113" s="50">
        <f t="shared" ref="J1113" si="6980">IFERROR(IF(I1112,J1112/I1112*100,0),0)</f>
        <v>0</v>
      </c>
      <c r="K1113" s="50">
        <f t="shared" ref="K1113" si="6981">IFERROR(IF(J1112,K1112/J1112*100,0),0)</f>
        <v>0</v>
      </c>
      <c r="L1113" s="50">
        <f t="shared" ref="L1113" si="6982">IFERROR(IF(K1112,L1112/K1112*100,0),0)</f>
        <v>0</v>
      </c>
      <c r="M1113" s="50">
        <f t="shared" ref="M1113" si="6983">IFERROR(IF(L1112,M1112/L1112*100,0),0)</f>
        <v>0</v>
      </c>
      <c r="N1113" s="107" t="s">
        <v>587</v>
      </c>
      <c r="O1113" s="50">
        <f>IFERROR(IF(N1112,O1112/N1112*100,0),0)</f>
        <v>0</v>
      </c>
      <c r="P1113" s="50">
        <f t="shared" ref="P1113" si="6984">IFERROR(IF(O1112,P1112/O1112*100,0),0)</f>
        <v>0</v>
      </c>
      <c r="Q1113" s="50">
        <f t="shared" ref="Q1113:S1113" si="6985">IFERROR(IF(P1112,Q1112/P1112*100,0),0)</f>
        <v>0</v>
      </c>
      <c r="R1113" s="50">
        <f t="shared" si="6985"/>
        <v>0</v>
      </c>
      <c r="S1113" s="50">
        <f t="shared" si="6985"/>
        <v>0</v>
      </c>
      <c r="T1113" s="215"/>
      <c r="AA1113" s="177" t="s">
        <v>110</v>
      </c>
      <c r="AD1113" s="107" t="s">
        <v>683</v>
      </c>
      <c r="AE1113" s="50" t="s">
        <v>683</v>
      </c>
      <c r="AF1113" s="50" t="s">
        <v>683</v>
      </c>
      <c r="AG1113" s="50" t="s">
        <v>683</v>
      </c>
      <c r="AH1113" s="50" t="s">
        <v>683</v>
      </c>
      <c r="AI1113" s="50" t="s">
        <v>683</v>
      </c>
      <c r="AJ1113" s="50"/>
      <c r="AK1113" s="107" t="s">
        <v>683</v>
      </c>
      <c r="AL1113" s="50" t="s">
        <v>683</v>
      </c>
      <c r="AM1113" s="50" t="s">
        <v>683</v>
      </c>
      <c r="AN1113" s="50"/>
      <c r="AO1113" s="50" t="s">
        <v>683</v>
      </c>
    </row>
    <row r="1114" spans="1:41" ht="15.75" hidden="1" outlineLevel="2">
      <c r="A1114" s="155">
        <v>611010</v>
      </c>
      <c r="B1114" s="156">
        <f t="shared" ref="B1114:B1129" si="6986">VALUE(CONCATENATE($A$2,$C$4,C1114))</f>
        <v>630602860</v>
      </c>
      <c r="C1114" s="173">
        <v>602860</v>
      </c>
      <c r="D1114" s="140"/>
      <c r="E1114" s="109" t="str">
        <f>E792</f>
        <v>Бюджетообразующее предприятие 143</v>
      </c>
      <c r="F1114" s="24" t="s">
        <v>106</v>
      </c>
      <c r="G1114" s="127">
        <f t="shared" ref="G1114:M1114" si="6987">IFERROR(G470*12*G792/1000,0)</f>
        <v>0</v>
      </c>
      <c r="H1114" s="127">
        <f t="shared" si="6987"/>
        <v>0</v>
      </c>
      <c r="I1114" s="127">
        <f t="shared" si="6987"/>
        <v>0</v>
      </c>
      <c r="J1114" s="127">
        <f t="shared" si="6987"/>
        <v>0</v>
      </c>
      <c r="K1114" s="127">
        <f t="shared" si="6987"/>
        <v>0</v>
      </c>
      <c r="L1114" s="127">
        <f t="shared" si="6987"/>
        <v>0</v>
      </c>
      <c r="M1114" s="127">
        <f t="shared" si="6987"/>
        <v>0</v>
      </c>
      <c r="N1114" s="127">
        <f>IFERROR(N470*3*N792/1000,0)</f>
        <v>0</v>
      </c>
      <c r="O1114" s="127">
        <f t="shared" ref="O1114:Q1114" si="6988">IFERROR(O470*3*O792/1000,0)</f>
        <v>0</v>
      </c>
      <c r="P1114" s="127">
        <f t="shared" si="6988"/>
        <v>0</v>
      </c>
      <c r="Q1114" s="127">
        <f t="shared" si="6988"/>
        <v>0</v>
      </c>
      <c r="R1114" s="127">
        <f>IFERROR(R470*2*R792/1000,0)</f>
        <v>0</v>
      </c>
      <c r="S1114" s="127">
        <f>IFERROR(S470*2*S792/1000,0)</f>
        <v>0</v>
      </c>
      <c r="T1114" s="216"/>
      <c r="AA1114" s="177" t="s">
        <v>799</v>
      </c>
      <c r="AD1114" s="127" t="s">
        <v>683</v>
      </c>
      <c r="AE1114" s="127" t="s">
        <v>683</v>
      </c>
      <c r="AF1114" s="127" t="s">
        <v>683</v>
      </c>
      <c r="AG1114" s="127" t="s">
        <v>683</v>
      </c>
      <c r="AH1114" s="127" t="s">
        <v>683</v>
      </c>
      <c r="AI1114" s="127" t="s">
        <v>683</v>
      </c>
      <c r="AJ1114" s="127"/>
      <c r="AK1114" s="127" t="s">
        <v>683</v>
      </c>
      <c r="AL1114" s="127" t="s">
        <v>683</v>
      </c>
      <c r="AM1114" s="127" t="s">
        <v>683</v>
      </c>
      <c r="AN1114" s="127"/>
      <c r="AO1114" s="127" t="s">
        <v>683</v>
      </c>
    </row>
    <row r="1115" spans="1:41" ht="15.75" hidden="1" outlineLevel="2">
      <c r="A1115" s="155">
        <v>611020</v>
      </c>
      <c r="B1115" s="156">
        <f t="shared" si="6986"/>
        <v>630602870</v>
      </c>
      <c r="C1115" s="173">
        <v>602870</v>
      </c>
      <c r="D1115" s="140"/>
      <c r="E1115" s="55" t="s">
        <v>110</v>
      </c>
      <c r="F1115" s="78" t="s">
        <v>613</v>
      </c>
      <c r="G1115" s="107" t="s">
        <v>587</v>
      </c>
      <c r="H1115" s="50">
        <f>IFERROR(IF(G1114,H1114/G1114*100,0),0)</f>
        <v>0</v>
      </c>
      <c r="I1115" s="50">
        <f t="shared" ref="I1115" si="6989">IFERROR(IF(H1114,I1114/H1114*100,0),0)</f>
        <v>0</v>
      </c>
      <c r="J1115" s="50">
        <f t="shared" ref="J1115" si="6990">IFERROR(IF(I1114,J1114/I1114*100,0),0)</f>
        <v>0</v>
      </c>
      <c r="K1115" s="50">
        <f t="shared" ref="K1115" si="6991">IFERROR(IF(J1114,K1114/J1114*100,0),0)</f>
        <v>0</v>
      </c>
      <c r="L1115" s="50">
        <f t="shared" ref="L1115" si="6992">IFERROR(IF(K1114,L1114/K1114*100,0),0)</f>
        <v>0</v>
      </c>
      <c r="M1115" s="50">
        <f t="shared" ref="M1115" si="6993">IFERROR(IF(L1114,M1114/L1114*100,0),0)</f>
        <v>0</v>
      </c>
      <c r="N1115" s="107" t="s">
        <v>587</v>
      </c>
      <c r="O1115" s="50">
        <f>IFERROR(IF(N1114,O1114/N1114*100,0),0)</f>
        <v>0</v>
      </c>
      <c r="P1115" s="50">
        <f t="shared" ref="P1115" si="6994">IFERROR(IF(O1114,P1114/O1114*100,0),0)</f>
        <v>0</v>
      </c>
      <c r="Q1115" s="50">
        <f t="shared" ref="Q1115:S1115" si="6995">IFERROR(IF(P1114,Q1114/P1114*100,0),0)</f>
        <v>0</v>
      </c>
      <c r="R1115" s="50">
        <f t="shared" si="6995"/>
        <v>0</v>
      </c>
      <c r="S1115" s="50">
        <f t="shared" si="6995"/>
        <v>0</v>
      </c>
      <c r="T1115" s="215"/>
      <c r="AA1115" s="177" t="s">
        <v>110</v>
      </c>
      <c r="AD1115" s="107" t="s">
        <v>683</v>
      </c>
      <c r="AE1115" s="50" t="s">
        <v>683</v>
      </c>
      <c r="AF1115" s="50" t="s">
        <v>683</v>
      </c>
      <c r="AG1115" s="50" t="s">
        <v>683</v>
      </c>
      <c r="AH1115" s="50" t="s">
        <v>683</v>
      </c>
      <c r="AI1115" s="50" t="s">
        <v>683</v>
      </c>
      <c r="AJ1115" s="50"/>
      <c r="AK1115" s="107" t="s">
        <v>683</v>
      </c>
      <c r="AL1115" s="50" t="s">
        <v>683</v>
      </c>
      <c r="AM1115" s="50" t="s">
        <v>683</v>
      </c>
      <c r="AN1115" s="50"/>
      <c r="AO1115" s="50" t="s">
        <v>683</v>
      </c>
    </row>
    <row r="1116" spans="1:41" ht="15.75" hidden="1" outlineLevel="2">
      <c r="A1116" s="155">
        <v>611030</v>
      </c>
      <c r="B1116" s="156">
        <f t="shared" si="6986"/>
        <v>630602880</v>
      </c>
      <c r="C1116" s="173">
        <v>602880</v>
      </c>
      <c r="D1116" s="140"/>
      <c r="E1116" s="109" t="str">
        <f>E794</f>
        <v>Бюджетообразующее предприятие 144</v>
      </c>
      <c r="F1116" s="24" t="s">
        <v>106</v>
      </c>
      <c r="G1116" s="127">
        <f t="shared" ref="G1116:M1116" si="6996">IFERROR(G472*12*G794/1000,0)</f>
        <v>0</v>
      </c>
      <c r="H1116" s="127">
        <f t="shared" si="6996"/>
        <v>0</v>
      </c>
      <c r="I1116" s="127">
        <f t="shared" si="6996"/>
        <v>0</v>
      </c>
      <c r="J1116" s="127">
        <f t="shared" si="6996"/>
        <v>0</v>
      </c>
      <c r="K1116" s="127">
        <f t="shared" si="6996"/>
        <v>0</v>
      </c>
      <c r="L1116" s="127">
        <f t="shared" si="6996"/>
        <v>0</v>
      </c>
      <c r="M1116" s="127">
        <f t="shared" si="6996"/>
        <v>0</v>
      </c>
      <c r="N1116" s="127">
        <f>IFERROR(N472*3*N794/1000,0)</f>
        <v>0</v>
      </c>
      <c r="O1116" s="127">
        <f t="shared" ref="O1116:Q1116" si="6997">IFERROR(O472*3*O794/1000,0)</f>
        <v>0</v>
      </c>
      <c r="P1116" s="127">
        <f t="shared" si="6997"/>
        <v>0</v>
      </c>
      <c r="Q1116" s="127">
        <f t="shared" si="6997"/>
        <v>0</v>
      </c>
      <c r="R1116" s="127">
        <f>IFERROR(R472*2*R794/1000,0)</f>
        <v>0</v>
      </c>
      <c r="S1116" s="127">
        <f>IFERROR(S472*2*S794/1000,0)</f>
        <v>0</v>
      </c>
      <c r="T1116" s="216"/>
      <c r="AA1116" s="177" t="s">
        <v>800</v>
      </c>
      <c r="AD1116" s="127" t="s">
        <v>683</v>
      </c>
      <c r="AE1116" s="127" t="s">
        <v>683</v>
      </c>
      <c r="AF1116" s="127" t="s">
        <v>683</v>
      </c>
      <c r="AG1116" s="127" t="s">
        <v>683</v>
      </c>
      <c r="AH1116" s="127" t="s">
        <v>683</v>
      </c>
      <c r="AI1116" s="127" t="s">
        <v>683</v>
      </c>
      <c r="AJ1116" s="127"/>
      <c r="AK1116" s="127" t="s">
        <v>683</v>
      </c>
      <c r="AL1116" s="127" t="s">
        <v>683</v>
      </c>
      <c r="AM1116" s="127" t="s">
        <v>683</v>
      </c>
      <c r="AN1116" s="127"/>
      <c r="AO1116" s="127" t="s">
        <v>683</v>
      </c>
    </row>
    <row r="1117" spans="1:41" ht="15.75" hidden="1" outlineLevel="2">
      <c r="A1117" s="155">
        <v>611040</v>
      </c>
      <c r="B1117" s="156">
        <f t="shared" si="6986"/>
        <v>630602890</v>
      </c>
      <c r="C1117" s="173">
        <v>602890</v>
      </c>
      <c r="D1117" s="140"/>
      <c r="E1117" s="55" t="s">
        <v>110</v>
      </c>
      <c r="F1117" s="78" t="s">
        <v>613</v>
      </c>
      <c r="G1117" s="107" t="s">
        <v>587</v>
      </c>
      <c r="H1117" s="50">
        <f>IFERROR(IF(G1116,H1116/G1116*100,0),0)</f>
        <v>0</v>
      </c>
      <c r="I1117" s="50">
        <f t="shared" ref="I1117" si="6998">IFERROR(IF(H1116,I1116/H1116*100,0),0)</f>
        <v>0</v>
      </c>
      <c r="J1117" s="50">
        <f t="shared" ref="J1117" si="6999">IFERROR(IF(I1116,J1116/I1116*100,0),0)</f>
        <v>0</v>
      </c>
      <c r="K1117" s="50">
        <f t="shared" ref="K1117" si="7000">IFERROR(IF(J1116,K1116/J1116*100,0),0)</f>
        <v>0</v>
      </c>
      <c r="L1117" s="50">
        <f t="shared" ref="L1117" si="7001">IFERROR(IF(K1116,L1116/K1116*100,0),0)</f>
        <v>0</v>
      </c>
      <c r="M1117" s="50">
        <f t="shared" ref="M1117" si="7002">IFERROR(IF(L1116,M1116/L1116*100,0),0)</f>
        <v>0</v>
      </c>
      <c r="N1117" s="107" t="s">
        <v>587</v>
      </c>
      <c r="O1117" s="50">
        <f>IFERROR(IF(N1116,O1116/N1116*100,0),0)</f>
        <v>0</v>
      </c>
      <c r="P1117" s="50">
        <f t="shared" ref="P1117" si="7003">IFERROR(IF(O1116,P1116/O1116*100,0),0)</f>
        <v>0</v>
      </c>
      <c r="Q1117" s="50">
        <f t="shared" ref="Q1117:S1117" si="7004">IFERROR(IF(P1116,Q1116/P1116*100,0),0)</f>
        <v>0</v>
      </c>
      <c r="R1117" s="50">
        <f t="shared" si="7004"/>
        <v>0</v>
      </c>
      <c r="S1117" s="50">
        <f t="shared" si="7004"/>
        <v>0</v>
      </c>
      <c r="T1117" s="215"/>
      <c r="AA1117" s="177" t="s">
        <v>110</v>
      </c>
      <c r="AD1117" s="107" t="s">
        <v>683</v>
      </c>
      <c r="AE1117" s="50" t="s">
        <v>683</v>
      </c>
      <c r="AF1117" s="50" t="s">
        <v>683</v>
      </c>
      <c r="AG1117" s="50" t="s">
        <v>683</v>
      </c>
      <c r="AH1117" s="50" t="s">
        <v>683</v>
      </c>
      <c r="AI1117" s="50" t="s">
        <v>683</v>
      </c>
      <c r="AJ1117" s="50"/>
      <c r="AK1117" s="107" t="s">
        <v>683</v>
      </c>
      <c r="AL1117" s="50" t="s">
        <v>683</v>
      </c>
      <c r="AM1117" s="50" t="s">
        <v>683</v>
      </c>
      <c r="AN1117" s="50"/>
      <c r="AO1117" s="50" t="s">
        <v>683</v>
      </c>
    </row>
    <row r="1118" spans="1:41" ht="15.75" hidden="1" outlineLevel="2">
      <c r="A1118" s="155">
        <v>611050</v>
      </c>
      <c r="B1118" s="156">
        <f t="shared" si="6986"/>
        <v>630602900</v>
      </c>
      <c r="C1118" s="173">
        <v>602900</v>
      </c>
      <c r="D1118" s="140"/>
      <c r="E1118" s="109" t="str">
        <f>E796</f>
        <v>Бюджетообразующее предприятие 145</v>
      </c>
      <c r="F1118" s="24" t="s">
        <v>106</v>
      </c>
      <c r="G1118" s="127">
        <f t="shared" ref="G1118:M1118" si="7005">IFERROR(G474*12*G796/1000,0)</f>
        <v>0</v>
      </c>
      <c r="H1118" s="127">
        <f t="shared" si="7005"/>
        <v>0</v>
      </c>
      <c r="I1118" s="127">
        <f t="shared" si="7005"/>
        <v>0</v>
      </c>
      <c r="J1118" s="127">
        <f t="shared" si="7005"/>
        <v>0</v>
      </c>
      <c r="K1118" s="127">
        <f t="shared" si="7005"/>
        <v>0</v>
      </c>
      <c r="L1118" s="127">
        <f t="shared" si="7005"/>
        <v>0</v>
      </c>
      <c r="M1118" s="127">
        <f t="shared" si="7005"/>
        <v>0</v>
      </c>
      <c r="N1118" s="127">
        <f>IFERROR(N474*3*N796/1000,0)</f>
        <v>0</v>
      </c>
      <c r="O1118" s="127">
        <f t="shared" ref="O1118:Q1118" si="7006">IFERROR(O474*3*O796/1000,0)</f>
        <v>0</v>
      </c>
      <c r="P1118" s="127">
        <f t="shared" si="7006"/>
        <v>0</v>
      </c>
      <c r="Q1118" s="127">
        <f t="shared" si="7006"/>
        <v>0</v>
      </c>
      <c r="R1118" s="127">
        <f>IFERROR(R474*2*R796/1000,0)</f>
        <v>0</v>
      </c>
      <c r="S1118" s="127">
        <f>IFERROR(S474*2*S796/1000,0)</f>
        <v>0</v>
      </c>
      <c r="T1118" s="216"/>
      <c r="AA1118" s="177" t="s">
        <v>801</v>
      </c>
      <c r="AD1118" s="127" t="s">
        <v>683</v>
      </c>
      <c r="AE1118" s="127" t="s">
        <v>683</v>
      </c>
      <c r="AF1118" s="127" t="s">
        <v>683</v>
      </c>
      <c r="AG1118" s="127" t="s">
        <v>683</v>
      </c>
      <c r="AH1118" s="127" t="s">
        <v>683</v>
      </c>
      <c r="AI1118" s="127" t="s">
        <v>683</v>
      </c>
      <c r="AJ1118" s="127"/>
      <c r="AK1118" s="127" t="s">
        <v>683</v>
      </c>
      <c r="AL1118" s="127" t="s">
        <v>683</v>
      </c>
      <c r="AM1118" s="127" t="s">
        <v>683</v>
      </c>
      <c r="AN1118" s="127"/>
      <c r="AO1118" s="127" t="s">
        <v>683</v>
      </c>
    </row>
    <row r="1119" spans="1:41" ht="15.75" hidden="1" outlineLevel="2">
      <c r="A1119" s="155">
        <v>611060</v>
      </c>
      <c r="B1119" s="156">
        <f t="shared" si="6986"/>
        <v>630602910</v>
      </c>
      <c r="C1119" s="173">
        <v>602910</v>
      </c>
      <c r="D1119" s="140"/>
      <c r="E1119" s="55" t="s">
        <v>110</v>
      </c>
      <c r="F1119" s="78" t="s">
        <v>613</v>
      </c>
      <c r="G1119" s="107" t="s">
        <v>587</v>
      </c>
      <c r="H1119" s="50">
        <f>IFERROR(IF(G1118,H1118/G1118*100,0),0)</f>
        <v>0</v>
      </c>
      <c r="I1119" s="50">
        <f t="shared" ref="I1119" si="7007">IFERROR(IF(H1118,I1118/H1118*100,0),0)</f>
        <v>0</v>
      </c>
      <c r="J1119" s="50">
        <f t="shared" ref="J1119" si="7008">IFERROR(IF(I1118,J1118/I1118*100,0),0)</f>
        <v>0</v>
      </c>
      <c r="K1119" s="50">
        <f t="shared" ref="K1119" si="7009">IFERROR(IF(J1118,K1118/J1118*100,0),0)</f>
        <v>0</v>
      </c>
      <c r="L1119" s="50">
        <f t="shared" ref="L1119" si="7010">IFERROR(IF(K1118,L1118/K1118*100,0),0)</f>
        <v>0</v>
      </c>
      <c r="M1119" s="50">
        <f t="shared" ref="M1119" si="7011">IFERROR(IF(L1118,M1118/L1118*100,0),0)</f>
        <v>0</v>
      </c>
      <c r="N1119" s="107" t="s">
        <v>587</v>
      </c>
      <c r="O1119" s="50">
        <f>IFERROR(IF(N1118,O1118/N1118*100,0),0)</f>
        <v>0</v>
      </c>
      <c r="P1119" s="50">
        <f t="shared" ref="P1119" si="7012">IFERROR(IF(O1118,P1118/O1118*100,0),0)</f>
        <v>0</v>
      </c>
      <c r="Q1119" s="50">
        <f t="shared" ref="Q1119:S1119" si="7013">IFERROR(IF(P1118,Q1118/P1118*100,0),0)</f>
        <v>0</v>
      </c>
      <c r="R1119" s="50">
        <f t="shared" si="7013"/>
        <v>0</v>
      </c>
      <c r="S1119" s="50">
        <f t="shared" si="7013"/>
        <v>0</v>
      </c>
      <c r="T1119" s="215"/>
      <c r="AA1119" s="177" t="s">
        <v>110</v>
      </c>
      <c r="AD1119" s="107" t="s">
        <v>683</v>
      </c>
      <c r="AE1119" s="50" t="s">
        <v>683</v>
      </c>
      <c r="AF1119" s="50" t="s">
        <v>683</v>
      </c>
      <c r="AG1119" s="50" t="s">
        <v>683</v>
      </c>
      <c r="AH1119" s="50" t="s">
        <v>683</v>
      </c>
      <c r="AI1119" s="50" t="s">
        <v>683</v>
      </c>
      <c r="AJ1119" s="50"/>
      <c r="AK1119" s="107" t="s">
        <v>683</v>
      </c>
      <c r="AL1119" s="50" t="s">
        <v>683</v>
      </c>
      <c r="AM1119" s="50" t="s">
        <v>683</v>
      </c>
      <c r="AN1119" s="50"/>
      <c r="AO1119" s="50" t="s">
        <v>683</v>
      </c>
    </row>
    <row r="1120" spans="1:41" ht="15.75" hidden="1" outlineLevel="2">
      <c r="A1120" s="155">
        <v>611070</v>
      </c>
      <c r="B1120" s="156">
        <f t="shared" si="6986"/>
        <v>630602920</v>
      </c>
      <c r="C1120" s="173">
        <v>602920</v>
      </c>
      <c r="D1120" s="140"/>
      <c r="E1120" s="109" t="str">
        <f>E798</f>
        <v>Бюджетообразующее предприятие 146</v>
      </c>
      <c r="F1120" s="24" t="s">
        <v>106</v>
      </c>
      <c r="G1120" s="127">
        <f t="shared" ref="G1120:M1120" si="7014">IFERROR(G476*12*G798/1000,0)</f>
        <v>0</v>
      </c>
      <c r="H1120" s="127">
        <f t="shared" si="7014"/>
        <v>0</v>
      </c>
      <c r="I1120" s="127">
        <f t="shared" si="7014"/>
        <v>0</v>
      </c>
      <c r="J1120" s="127">
        <f t="shared" si="7014"/>
        <v>0</v>
      </c>
      <c r="K1120" s="127">
        <f t="shared" si="7014"/>
        <v>0</v>
      </c>
      <c r="L1120" s="127">
        <f t="shared" si="7014"/>
        <v>0</v>
      </c>
      <c r="M1120" s="127">
        <f t="shared" si="7014"/>
        <v>0</v>
      </c>
      <c r="N1120" s="127">
        <f>IFERROR(N476*3*N798/1000,0)</f>
        <v>0</v>
      </c>
      <c r="O1120" s="127">
        <f t="shared" ref="O1120:Q1120" si="7015">IFERROR(O476*3*O798/1000,0)</f>
        <v>0</v>
      </c>
      <c r="P1120" s="127">
        <f t="shared" si="7015"/>
        <v>0</v>
      </c>
      <c r="Q1120" s="127">
        <f t="shared" si="7015"/>
        <v>0</v>
      </c>
      <c r="R1120" s="127">
        <f>IFERROR(R476*2*R798/1000,0)</f>
        <v>0</v>
      </c>
      <c r="S1120" s="127">
        <f>IFERROR(S476*2*S798/1000,0)</f>
        <v>0</v>
      </c>
      <c r="T1120" s="216"/>
      <c r="AA1120" s="177" t="s">
        <v>802</v>
      </c>
      <c r="AD1120" s="127" t="s">
        <v>683</v>
      </c>
      <c r="AE1120" s="127" t="s">
        <v>683</v>
      </c>
      <c r="AF1120" s="127" t="s">
        <v>683</v>
      </c>
      <c r="AG1120" s="127" t="s">
        <v>683</v>
      </c>
      <c r="AH1120" s="127" t="s">
        <v>683</v>
      </c>
      <c r="AI1120" s="127" t="s">
        <v>683</v>
      </c>
      <c r="AJ1120" s="127"/>
      <c r="AK1120" s="127" t="s">
        <v>683</v>
      </c>
      <c r="AL1120" s="127" t="s">
        <v>683</v>
      </c>
      <c r="AM1120" s="127" t="s">
        <v>683</v>
      </c>
      <c r="AN1120" s="127"/>
      <c r="AO1120" s="127" t="s">
        <v>683</v>
      </c>
    </row>
    <row r="1121" spans="1:41" ht="15.75" hidden="1" outlineLevel="2">
      <c r="A1121" s="155">
        <v>611080</v>
      </c>
      <c r="B1121" s="156">
        <f t="shared" si="6986"/>
        <v>630602930</v>
      </c>
      <c r="C1121" s="173">
        <v>602930</v>
      </c>
      <c r="D1121" s="140"/>
      <c r="E1121" s="55" t="s">
        <v>110</v>
      </c>
      <c r="F1121" s="78" t="s">
        <v>613</v>
      </c>
      <c r="G1121" s="107" t="s">
        <v>587</v>
      </c>
      <c r="H1121" s="50">
        <f>IFERROR(IF(G1120,H1120/G1120*100,0),0)</f>
        <v>0</v>
      </c>
      <c r="I1121" s="50">
        <f t="shared" ref="I1121" si="7016">IFERROR(IF(H1120,I1120/H1120*100,0),0)</f>
        <v>0</v>
      </c>
      <c r="J1121" s="50">
        <f t="shared" ref="J1121" si="7017">IFERROR(IF(I1120,J1120/I1120*100,0),0)</f>
        <v>0</v>
      </c>
      <c r="K1121" s="50">
        <f t="shared" ref="K1121" si="7018">IFERROR(IF(J1120,K1120/J1120*100,0),0)</f>
        <v>0</v>
      </c>
      <c r="L1121" s="50">
        <f t="shared" ref="L1121" si="7019">IFERROR(IF(K1120,L1120/K1120*100,0),0)</f>
        <v>0</v>
      </c>
      <c r="M1121" s="50">
        <f t="shared" ref="M1121" si="7020">IFERROR(IF(L1120,M1120/L1120*100,0),0)</f>
        <v>0</v>
      </c>
      <c r="N1121" s="107" t="s">
        <v>587</v>
      </c>
      <c r="O1121" s="50">
        <f>IFERROR(IF(N1120,O1120/N1120*100,0),0)</f>
        <v>0</v>
      </c>
      <c r="P1121" s="50">
        <f t="shared" ref="P1121" si="7021">IFERROR(IF(O1120,P1120/O1120*100,0),0)</f>
        <v>0</v>
      </c>
      <c r="Q1121" s="50">
        <f t="shared" ref="Q1121:S1121" si="7022">IFERROR(IF(P1120,Q1120/P1120*100,0),0)</f>
        <v>0</v>
      </c>
      <c r="R1121" s="50">
        <f t="shared" si="7022"/>
        <v>0</v>
      </c>
      <c r="S1121" s="50">
        <f t="shared" si="7022"/>
        <v>0</v>
      </c>
      <c r="T1121" s="215"/>
      <c r="AA1121" s="177" t="s">
        <v>110</v>
      </c>
      <c r="AD1121" s="107" t="s">
        <v>683</v>
      </c>
      <c r="AE1121" s="50" t="s">
        <v>683</v>
      </c>
      <c r="AF1121" s="50" t="s">
        <v>683</v>
      </c>
      <c r="AG1121" s="50" t="s">
        <v>683</v>
      </c>
      <c r="AH1121" s="50" t="s">
        <v>683</v>
      </c>
      <c r="AI1121" s="50" t="s">
        <v>683</v>
      </c>
      <c r="AJ1121" s="50"/>
      <c r="AK1121" s="107" t="s">
        <v>683</v>
      </c>
      <c r="AL1121" s="50" t="s">
        <v>683</v>
      </c>
      <c r="AM1121" s="50" t="s">
        <v>683</v>
      </c>
      <c r="AN1121" s="50"/>
      <c r="AO1121" s="50" t="s">
        <v>683</v>
      </c>
    </row>
    <row r="1122" spans="1:41" ht="15.75" hidden="1" outlineLevel="2">
      <c r="A1122" s="155">
        <v>611090</v>
      </c>
      <c r="B1122" s="156">
        <f t="shared" si="6986"/>
        <v>630602940</v>
      </c>
      <c r="C1122" s="173">
        <v>602940</v>
      </c>
      <c r="D1122" s="140"/>
      <c r="E1122" s="109" t="str">
        <f>E800</f>
        <v>Бюджетообразующее предприятие 147</v>
      </c>
      <c r="F1122" s="24" t="s">
        <v>106</v>
      </c>
      <c r="G1122" s="127">
        <f t="shared" ref="G1122:M1122" si="7023">IFERROR(G478*12*G800/1000,0)</f>
        <v>0</v>
      </c>
      <c r="H1122" s="127">
        <f t="shared" si="7023"/>
        <v>0</v>
      </c>
      <c r="I1122" s="127">
        <f t="shared" si="7023"/>
        <v>0</v>
      </c>
      <c r="J1122" s="127">
        <f t="shared" si="7023"/>
        <v>0</v>
      </c>
      <c r="K1122" s="127">
        <f t="shared" si="7023"/>
        <v>0</v>
      </c>
      <c r="L1122" s="127">
        <f t="shared" si="7023"/>
        <v>0</v>
      </c>
      <c r="M1122" s="127">
        <f t="shared" si="7023"/>
        <v>0</v>
      </c>
      <c r="N1122" s="127">
        <f>IFERROR(N478*3*N800/1000,0)</f>
        <v>0</v>
      </c>
      <c r="O1122" s="127">
        <f t="shared" ref="O1122:Q1122" si="7024">IFERROR(O478*3*O800/1000,0)</f>
        <v>0</v>
      </c>
      <c r="P1122" s="127">
        <f t="shared" si="7024"/>
        <v>0</v>
      </c>
      <c r="Q1122" s="127">
        <f t="shared" si="7024"/>
        <v>0</v>
      </c>
      <c r="R1122" s="127">
        <f>IFERROR(R478*2*R800/1000,0)</f>
        <v>0</v>
      </c>
      <c r="S1122" s="127">
        <f>IFERROR(S478*2*S800/1000,0)</f>
        <v>0</v>
      </c>
      <c r="T1122" s="216"/>
      <c r="AA1122" s="177" t="s">
        <v>803</v>
      </c>
      <c r="AD1122" s="127" t="s">
        <v>683</v>
      </c>
      <c r="AE1122" s="127" t="s">
        <v>683</v>
      </c>
      <c r="AF1122" s="127" t="s">
        <v>683</v>
      </c>
      <c r="AG1122" s="127" t="s">
        <v>683</v>
      </c>
      <c r="AH1122" s="127" t="s">
        <v>683</v>
      </c>
      <c r="AI1122" s="127" t="s">
        <v>683</v>
      </c>
      <c r="AJ1122" s="127"/>
      <c r="AK1122" s="127" t="s">
        <v>683</v>
      </c>
      <c r="AL1122" s="127" t="s">
        <v>683</v>
      </c>
      <c r="AM1122" s="127" t="s">
        <v>683</v>
      </c>
      <c r="AN1122" s="127"/>
      <c r="AO1122" s="127" t="s">
        <v>683</v>
      </c>
    </row>
    <row r="1123" spans="1:41" ht="15.75" hidden="1" outlineLevel="2">
      <c r="A1123" s="155">
        <v>611100</v>
      </c>
      <c r="B1123" s="156">
        <f t="shared" si="6986"/>
        <v>630602950</v>
      </c>
      <c r="C1123" s="173">
        <v>602950</v>
      </c>
      <c r="D1123" s="140"/>
      <c r="E1123" s="55" t="s">
        <v>110</v>
      </c>
      <c r="F1123" s="78" t="s">
        <v>613</v>
      </c>
      <c r="G1123" s="107" t="s">
        <v>587</v>
      </c>
      <c r="H1123" s="50">
        <f>IFERROR(IF(G1122,H1122/G1122*100,0),0)</f>
        <v>0</v>
      </c>
      <c r="I1123" s="50">
        <f t="shared" ref="I1123" si="7025">IFERROR(IF(H1122,I1122/H1122*100,0),0)</f>
        <v>0</v>
      </c>
      <c r="J1123" s="50">
        <f t="shared" ref="J1123" si="7026">IFERROR(IF(I1122,J1122/I1122*100,0),0)</f>
        <v>0</v>
      </c>
      <c r="K1123" s="50">
        <f t="shared" ref="K1123" si="7027">IFERROR(IF(J1122,K1122/J1122*100,0),0)</f>
        <v>0</v>
      </c>
      <c r="L1123" s="50">
        <f t="shared" ref="L1123" si="7028">IFERROR(IF(K1122,L1122/K1122*100,0),0)</f>
        <v>0</v>
      </c>
      <c r="M1123" s="50">
        <f t="shared" ref="M1123" si="7029">IFERROR(IF(L1122,M1122/L1122*100,0),0)</f>
        <v>0</v>
      </c>
      <c r="N1123" s="107" t="s">
        <v>587</v>
      </c>
      <c r="O1123" s="50">
        <f>IFERROR(IF(N1122,O1122/N1122*100,0),0)</f>
        <v>0</v>
      </c>
      <c r="P1123" s="50">
        <f t="shared" ref="P1123" si="7030">IFERROR(IF(O1122,P1122/O1122*100,0),0)</f>
        <v>0</v>
      </c>
      <c r="Q1123" s="50">
        <f t="shared" ref="Q1123:S1123" si="7031">IFERROR(IF(P1122,Q1122/P1122*100,0),0)</f>
        <v>0</v>
      </c>
      <c r="R1123" s="50">
        <f t="shared" si="7031"/>
        <v>0</v>
      </c>
      <c r="S1123" s="50">
        <f t="shared" si="7031"/>
        <v>0</v>
      </c>
      <c r="T1123" s="215"/>
      <c r="AA1123" s="177" t="s">
        <v>110</v>
      </c>
      <c r="AD1123" s="107" t="s">
        <v>683</v>
      </c>
      <c r="AE1123" s="50" t="s">
        <v>683</v>
      </c>
      <c r="AF1123" s="50" t="s">
        <v>683</v>
      </c>
      <c r="AG1123" s="50" t="s">
        <v>683</v>
      </c>
      <c r="AH1123" s="50" t="s">
        <v>683</v>
      </c>
      <c r="AI1123" s="50" t="s">
        <v>683</v>
      </c>
      <c r="AJ1123" s="50"/>
      <c r="AK1123" s="107" t="s">
        <v>683</v>
      </c>
      <c r="AL1123" s="50" t="s">
        <v>683</v>
      </c>
      <c r="AM1123" s="50" t="s">
        <v>683</v>
      </c>
      <c r="AN1123" s="50"/>
      <c r="AO1123" s="50" t="s">
        <v>683</v>
      </c>
    </row>
    <row r="1124" spans="1:41" ht="15.75" hidden="1" outlineLevel="2">
      <c r="A1124" s="155">
        <v>611110</v>
      </c>
      <c r="B1124" s="156">
        <f t="shared" si="6986"/>
        <v>630602960</v>
      </c>
      <c r="C1124" s="173">
        <v>602960</v>
      </c>
      <c r="D1124" s="140"/>
      <c r="E1124" s="109" t="str">
        <f>E802</f>
        <v>Бюджетообразующее предприятие 148</v>
      </c>
      <c r="F1124" s="24" t="s">
        <v>106</v>
      </c>
      <c r="G1124" s="127">
        <f t="shared" ref="G1124:M1124" si="7032">IFERROR(G480*12*G802/1000,0)</f>
        <v>0</v>
      </c>
      <c r="H1124" s="127">
        <f t="shared" si="7032"/>
        <v>0</v>
      </c>
      <c r="I1124" s="127">
        <f t="shared" si="7032"/>
        <v>0</v>
      </c>
      <c r="J1124" s="127">
        <f t="shared" si="7032"/>
        <v>0</v>
      </c>
      <c r="K1124" s="127">
        <f t="shared" si="7032"/>
        <v>0</v>
      </c>
      <c r="L1124" s="127">
        <f t="shared" si="7032"/>
        <v>0</v>
      </c>
      <c r="M1124" s="127">
        <f t="shared" si="7032"/>
        <v>0</v>
      </c>
      <c r="N1124" s="127">
        <f>IFERROR(N480*3*N802/1000,0)</f>
        <v>0</v>
      </c>
      <c r="O1124" s="127">
        <f t="shared" ref="O1124:Q1124" si="7033">IFERROR(O480*3*O802/1000,0)</f>
        <v>0</v>
      </c>
      <c r="P1124" s="127">
        <f t="shared" si="7033"/>
        <v>0</v>
      </c>
      <c r="Q1124" s="127">
        <f t="shared" si="7033"/>
        <v>0</v>
      </c>
      <c r="R1124" s="127">
        <f>IFERROR(R480*2*R802/1000,0)</f>
        <v>0</v>
      </c>
      <c r="S1124" s="127">
        <f>IFERROR(S480*2*S802/1000,0)</f>
        <v>0</v>
      </c>
      <c r="T1124" s="216"/>
      <c r="AA1124" s="177" t="s">
        <v>804</v>
      </c>
      <c r="AD1124" s="127" t="s">
        <v>683</v>
      </c>
      <c r="AE1124" s="127" t="s">
        <v>683</v>
      </c>
      <c r="AF1124" s="127" t="s">
        <v>683</v>
      </c>
      <c r="AG1124" s="127" t="s">
        <v>683</v>
      </c>
      <c r="AH1124" s="127" t="s">
        <v>683</v>
      </c>
      <c r="AI1124" s="127" t="s">
        <v>683</v>
      </c>
      <c r="AJ1124" s="127"/>
      <c r="AK1124" s="127" t="s">
        <v>683</v>
      </c>
      <c r="AL1124" s="127" t="s">
        <v>683</v>
      </c>
      <c r="AM1124" s="127" t="s">
        <v>683</v>
      </c>
      <c r="AN1124" s="127"/>
      <c r="AO1124" s="127" t="s">
        <v>683</v>
      </c>
    </row>
    <row r="1125" spans="1:41" ht="15.75" hidden="1" outlineLevel="2">
      <c r="A1125" s="155">
        <v>611120</v>
      </c>
      <c r="B1125" s="156">
        <f t="shared" si="6986"/>
        <v>630602970</v>
      </c>
      <c r="C1125" s="173">
        <v>602970</v>
      </c>
      <c r="D1125" s="140"/>
      <c r="E1125" s="55" t="s">
        <v>110</v>
      </c>
      <c r="F1125" s="78" t="s">
        <v>613</v>
      </c>
      <c r="G1125" s="107" t="s">
        <v>587</v>
      </c>
      <c r="H1125" s="50">
        <f>IFERROR(IF(G1124,H1124/G1124*100,0),0)</f>
        <v>0</v>
      </c>
      <c r="I1125" s="50">
        <f t="shared" ref="I1125" si="7034">IFERROR(IF(H1124,I1124/H1124*100,0),0)</f>
        <v>0</v>
      </c>
      <c r="J1125" s="50">
        <f t="shared" ref="J1125" si="7035">IFERROR(IF(I1124,J1124/I1124*100,0),0)</f>
        <v>0</v>
      </c>
      <c r="K1125" s="50">
        <f t="shared" ref="K1125" si="7036">IFERROR(IF(J1124,K1124/J1124*100,0),0)</f>
        <v>0</v>
      </c>
      <c r="L1125" s="50">
        <f t="shared" ref="L1125" si="7037">IFERROR(IF(K1124,L1124/K1124*100,0),0)</f>
        <v>0</v>
      </c>
      <c r="M1125" s="50">
        <f t="shared" ref="M1125" si="7038">IFERROR(IF(L1124,M1124/L1124*100,0),0)</f>
        <v>0</v>
      </c>
      <c r="N1125" s="107" t="s">
        <v>587</v>
      </c>
      <c r="O1125" s="50">
        <f>IFERROR(IF(N1124,O1124/N1124*100,0),0)</f>
        <v>0</v>
      </c>
      <c r="P1125" s="50">
        <f t="shared" ref="P1125" si="7039">IFERROR(IF(O1124,P1124/O1124*100,0),0)</f>
        <v>0</v>
      </c>
      <c r="Q1125" s="50">
        <f t="shared" ref="Q1125:S1125" si="7040">IFERROR(IF(P1124,Q1124/P1124*100,0),0)</f>
        <v>0</v>
      </c>
      <c r="R1125" s="50">
        <f t="shared" si="7040"/>
        <v>0</v>
      </c>
      <c r="S1125" s="50">
        <f t="shared" si="7040"/>
        <v>0</v>
      </c>
      <c r="T1125" s="215"/>
      <c r="AA1125" s="177" t="s">
        <v>110</v>
      </c>
      <c r="AD1125" s="107" t="s">
        <v>683</v>
      </c>
      <c r="AE1125" s="50" t="s">
        <v>683</v>
      </c>
      <c r="AF1125" s="50" t="s">
        <v>683</v>
      </c>
      <c r="AG1125" s="50" t="s">
        <v>683</v>
      </c>
      <c r="AH1125" s="50" t="s">
        <v>683</v>
      </c>
      <c r="AI1125" s="50" t="s">
        <v>683</v>
      </c>
      <c r="AJ1125" s="50"/>
      <c r="AK1125" s="107" t="s">
        <v>683</v>
      </c>
      <c r="AL1125" s="50" t="s">
        <v>683</v>
      </c>
      <c r="AM1125" s="50" t="s">
        <v>683</v>
      </c>
      <c r="AN1125" s="50"/>
      <c r="AO1125" s="50" t="s">
        <v>683</v>
      </c>
    </row>
    <row r="1126" spans="1:41" ht="15.75" hidden="1" outlineLevel="2">
      <c r="A1126" s="155">
        <v>611130</v>
      </c>
      <c r="B1126" s="156">
        <f t="shared" si="6986"/>
        <v>630602980</v>
      </c>
      <c r="C1126" s="173">
        <v>602980</v>
      </c>
      <c r="D1126" s="140"/>
      <c r="E1126" s="109" t="str">
        <f>E804</f>
        <v>Бюджетообразующее предприятие 149</v>
      </c>
      <c r="F1126" s="24" t="s">
        <v>106</v>
      </c>
      <c r="G1126" s="127">
        <f t="shared" ref="G1126:M1126" si="7041">IFERROR(G482*12*G804/1000,0)</f>
        <v>0</v>
      </c>
      <c r="H1126" s="127">
        <f t="shared" si="7041"/>
        <v>0</v>
      </c>
      <c r="I1126" s="127">
        <f t="shared" si="7041"/>
        <v>0</v>
      </c>
      <c r="J1126" s="127">
        <f t="shared" si="7041"/>
        <v>0</v>
      </c>
      <c r="K1126" s="127">
        <f t="shared" si="7041"/>
        <v>0</v>
      </c>
      <c r="L1126" s="127">
        <f t="shared" si="7041"/>
        <v>0</v>
      </c>
      <c r="M1126" s="127">
        <f t="shared" si="7041"/>
        <v>0</v>
      </c>
      <c r="N1126" s="127">
        <f>IFERROR(N482*3*N804/1000,0)</f>
        <v>0</v>
      </c>
      <c r="O1126" s="127">
        <f t="shared" ref="O1126:Q1126" si="7042">IFERROR(O482*3*O804/1000,0)</f>
        <v>0</v>
      </c>
      <c r="P1126" s="127">
        <f t="shared" si="7042"/>
        <v>0</v>
      </c>
      <c r="Q1126" s="127">
        <f t="shared" si="7042"/>
        <v>0</v>
      </c>
      <c r="R1126" s="127">
        <f>IFERROR(R482*2*R804/1000,0)</f>
        <v>0</v>
      </c>
      <c r="S1126" s="127">
        <f>IFERROR(S482*2*S804/1000,0)</f>
        <v>0</v>
      </c>
      <c r="T1126" s="216"/>
      <c r="AA1126" s="177" t="s">
        <v>805</v>
      </c>
      <c r="AD1126" s="127" t="s">
        <v>683</v>
      </c>
      <c r="AE1126" s="127" t="s">
        <v>683</v>
      </c>
      <c r="AF1126" s="127" t="s">
        <v>683</v>
      </c>
      <c r="AG1126" s="127" t="s">
        <v>683</v>
      </c>
      <c r="AH1126" s="127" t="s">
        <v>683</v>
      </c>
      <c r="AI1126" s="127" t="s">
        <v>683</v>
      </c>
      <c r="AJ1126" s="127"/>
      <c r="AK1126" s="127" t="s">
        <v>683</v>
      </c>
      <c r="AL1126" s="127" t="s">
        <v>683</v>
      </c>
      <c r="AM1126" s="127" t="s">
        <v>683</v>
      </c>
      <c r="AN1126" s="127"/>
      <c r="AO1126" s="127" t="s">
        <v>683</v>
      </c>
    </row>
    <row r="1127" spans="1:41" ht="15.75" hidden="1" outlineLevel="2">
      <c r="A1127" s="155">
        <v>611140</v>
      </c>
      <c r="B1127" s="156">
        <f t="shared" si="6986"/>
        <v>630602990</v>
      </c>
      <c r="C1127" s="173">
        <v>602990</v>
      </c>
      <c r="D1127" s="140"/>
      <c r="E1127" s="55" t="s">
        <v>110</v>
      </c>
      <c r="F1127" s="78" t="s">
        <v>613</v>
      </c>
      <c r="G1127" s="107" t="s">
        <v>587</v>
      </c>
      <c r="H1127" s="50">
        <f>IFERROR(IF(G1126,H1126/G1126*100,0),0)</f>
        <v>0</v>
      </c>
      <c r="I1127" s="50">
        <f t="shared" ref="I1127" si="7043">IFERROR(IF(H1126,I1126/H1126*100,0),0)</f>
        <v>0</v>
      </c>
      <c r="J1127" s="50">
        <f t="shared" ref="J1127" si="7044">IFERROR(IF(I1126,J1126/I1126*100,0),0)</f>
        <v>0</v>
      </c>
      <c r="K1127" s="50">
        <f t="shared" ref="K1127" si="7045">IFERROR(IF(J1126,K1126/J1126*100,0),0)</f>
        <v>0</v>
      </c>
      <c r="L1127" s="50">
        <f t="shared" ref="L1127" si="7046">IFERROR(IF(K1126,L1126/K1126*100,0),0)</f>
        <v>0</v>
      </c>
      <c r="M1127" s="50">
        <f t="shared" ref="M1127" si="7047">IFERROR(IF(L1126,M1126/L1126*100,0),0)</f>
        <v>0</v>
      </c>
      <c r="N1127" s="107" t="s">
        <v>587</v>
      </c>
      <c r="O1127" s="50">
        <f>IFERROR(IF(N1126,O1126/N1126*100,0),0)</f>
        <v>0</v>
      </c>
      <c r="P1127" s="50">
        <f t="shared" ref="P1127" si="7048">IFERROR(IF(O1126,P1126/O1126*100,0),0)</f>
        <v>0</v>
      </c>
      <c r="Q1127" s="50">
        <f t="shared" ref="Q1127:S1127" si="7049">IFERROR(IF(P1126,Q1126/P1126*100,0),0)</f>
        <v>0</v>
      </c>
      <c r="R1127" s="50">
        <f t="shared" si="7049"/>
        <v>0</v>
      </c>
      <c r="S1127" s="50">
        <f t="shared" si="7049"/>
        <v>0</v>
      </c>
      <c r="T1127" s="215"/>
      <c r="AA1127" s="177" t="s">
        <v>110</v>
      </c>
      <c r="AD1127" s="107" t="s">
        <v>683</v>
      </c>
      <c r="AE1127" s="50" t="s">
        <v>683</v>
      </c>
      <c r="AF1127" s="50" t="s">
        <v>683</v>
      </c>
      <c r="AG1127" s="50" t="s">
        <v>683</v>
      </c>
      <c r="AH1127" s="50" t="s">
        <v>683</v>
      </c>
      <c r="AI1127" s="50" t="s">
        <v>683</v>
      </c>
      <c r="AJ1127" s="50"/>
      <c r="AK1127" s="107" t="s">
        <v>683</v>
      </c>
      <c r="AL1127" s="50" t="s">
        <v>683</v>
      </c>
      <c r="AM1127" s="50" t="s">
        <v>683</v>
      </c>
      <c r="AN1127" s="50"/>
      <c r="AO1127" s="50" t="s">
        <v>683</v>
      </c>
    </row>
    <row r="1128" spans="1:41" ht="15.75" hidden="1" outlineLevel="2">
      <c r="A1128" s="155">
        <v>611150</v>
      </c>
      <c r="B1128" s="156">
        <f t="shared" si="6986"/>
        <v>630603000</v>
      </c>
      <c r="C1128" s="173">
        <v>603000</v>
      </c>
      <c r="D1128" s="140"/>
      <c r="E1128" s="109" t="str">
        <f>E806</f>
        <v>Бюджетообразующее предприятие 150</v>
      </c>
      <c r="F1128" s="24" t="s">
        <v>106</v>
      </c>
      <c r="G1128" s="127">
        <f t="shared" ref="G1128:M1128" si="7050">IFERROR(G484*12*G806/1000,0)</f>
        <v>0</v>
      </c>
      <c r="H1128" s="127">
        <f t="shared" si="7050"/>
        <v>0</v>
      </c>
      <c r="I1128" s="127">
        <f t="shared" si="7050"/>
        <v>0</v>
      </c>
      <c r="J1128" s="127">
        <f t="shared" si="7050"/>
        <v>0</v>
      </c>
      <c r="K1128" s="127">
        <f t="shared" si="7050"/>
        <v>0</v>
      </c>
      <c r="L1128" s="127">
        <f t="shared" si="7050"/>
        <v>0</v>
      </c>
      <c r="M1128" s="127">
        <f t="shared" si="7050"/>
        <v>0</v>
      </c>
      <c r="N1128" s="127">
        <f>IFERROR(N484*3*N806/1000,0)</f>
        <v>0</v>
      </c>
      <c r="O1128" s="127">
        <f t="shared" ref="O1128:Q1128" si="7051">IFERROR(O484*3*O806/1000,0)</f>
        <v>0</v>
      </c>
      <c r="P1128" s="127">
        <f t="shared" si="7051"/>
        <v>0</v>
      </c>
      <c r="Q1128" s="127">
        <f t="shared" si="7051"/>
        <v>0</v>
      </c>
      <c r="R1128" s="127">
        <f>IFERROR(R484*2*R806/1000,0)</f>
        <v>0</v>
      </c>
      <c r="S1128" s="127">
        <f>IFERROR(S484*2*S806/1000,0)</f>
        <v>0</v>
      </c>
      <c r="T1128" s="216"/>
      <c r="AA1128" s="177" t="s">
        <v>806</v>
      </c>
      <c r="AD1128" s="127" t="s">
        <v>683</v>
      </c>
      <c r="AE1128" s="127" t="s">
        <v>683</v>
      </c>
      <c r="AF1128" s="127" t="s">
        <v>683</v>
      </c>
      <c r="AG1128" s="127" t="s">
        <v>683</v>
      </c>
      <c r="AH1128" s="127" t="s">
        <v>683</v>
      </c>
      <c r="AI1128" s="127" t="s">
        <v>683</v>
      </c>
      <c r="AJ1128" s="127"/>
      <c r="AK1128" s="127" t="s">
        <v>683</v>
      </c>
      <c r="AL1128" s="127" t="s">
        <v>683</v>
      </c>
      <c r="AM1128" s="127" t="s">
        <v>683</v>
      </c>
      <c r="AN1128" s="127"/>
      <c r="AO1128" s="127" t="s">
        <v>683</v>
      </c>
    </row>
    <row r="1129" spans="1:41" ht="15.75" hidden="1" outlineLevel="2">
      <c r="A1129" s="155">
        <v>611160</v>
      </c>
      <c r="B1129" s="156">
        <f t="shared" si="6986"/>
        <v>630603010</v>
      </c>
      <c r="C1129" s="173">
        <v>603010</v>
      </c>
      <c r="D1129" s="140"/>
      <c r="E1129" s="55" t="s">
        <v>110</v>
      </c>
      <c r="F1129" s="78" t="s">
        <v>613</v>
      </c>
      <c r="G1129" s="107" t="s">
        <v>587</v>
      </c>
      <c r="H1129" s="50">
        <f>IFERROR(IF(G1128,H1128/G1128*100,0),0)</f>
        <v>0</v>
      </c>
      <c r="I1129" s="50">
        <f t="shared" ref="I1129" si="7052">IFERROR(IF(H1128,I1128/H1128*100,0),0)</f>
        <v>0</v>
      </c>
      <c r="J1129" s="50">
        <f t="shared" ref="J1129" si="7053">IFERROR(IF(I1128,J1128/I1128*100,0),0)</f>
        <v>0</v>
      </c>
      <c r="K1129" s="50">
        <f t="shared" ref="K1129" si="7054">IFERROR(IF(J1128,K1128/J1128*100,0),0)</f>
        <v>0</v>
      </c>
      <c r="L1129" s="50">
        <f t="shared" ref="L1129" si="7055">IFERROR(IF(K1128,L1128/K1128*100,0),0)</f>
        <v>0</v>
      </c>
      <c r="M1129" s="50">
        <f t="shared" ref="M1129" si="7056">IFERROR(IF(L1128,M1128/L1128*100,0),0)</f>
        <v>0</v>
      </c>
      <c r="N1129" s="107" t="s">
        <v>587</v>
      </c>
      <c r="O1129" s="50">
        <f>IFERROR(IF(N1128,O1128/N1128*100,0),0)</f>
        <v>0</v>
      </c>
      <c r="P1129" s="50">
        <f t="shared" ref="P1129" si="7057">IFERROR(IF(O1128,P1128/O1128*100,0),0)</f>
        <v>0</v>
      </c>
      <c r="Q1129" s="50">
        <f t="shared" ref="Q1129:S1129" si="7058">IFERROR(IF(P1128,Q1128/P1128*100,0),0)</f>
        <v>0</v>
      </c>
      <c r="R1129" s="50">
        <f t="shared" si="7058"/>
        <v>0</v>
      </c>
      <c r="S1129" s="50">
        <f t="shared" si="7058"/>
        <v>0</v>
      </c>
      <c r="T1129" s="215"/>
      <c r="AA1129" s="177" t="s">
        <v>110</v>
      </c>
      <c r="AD1129" s="107" t="s">
        <v>683</v>
      </c>
      <c r="AE1129" s="50" t="s">
        <v>683</v>
      </c>
      <c r="AF1129" s="50" t="s">
        <v>683</v>
      </c>
      <c r="AG1129" s="50" t="s">
        <v>683</v>
      </c>
      <c r="AH1129" s="50" t="s">
        <v>683</v>
      </c>
      <c r="AI1129" s="50" t="s">
        <v>683</v>
      </c>
      <c r="AJ1129" s="50"/>
      <c r="AK1129" s="107" t="s">
        <v>683</v>
      </c>
      <c r="AL1129" s="50" t="s">
        <v>683</v>
      </c>
      <c r="AM1129" s="50" t="s">
        <v>683</v>
      </c>
      <c r="AN1129" s="50"/>
      <c r="AO1129" s="50" t="s">
        <v>683</v>
      </c>
    </row>
    <row r="1130" spans="1:41" ht="15.75" hidden="1" outlineLevel="2">
      <c r="A1130" s="155">
        <v>611170</v>
      </c>
      <c r="B1130" s="156">
        <f t="shared" ref="B1130:B1149" si="7059">VALUE(CONCATENATE($A$2,$C$4,C1130))</f>
        <v>630603020</v>
      </c>
      <c r="C1130" s="173">
        <v>603020</v>
      </c>
      <c r="D1130" s="140"/>
      <c r="E1130" s="109" t="str">
        <f>E808</f>
        <v>Бюджетообразующее предприятие 151</v>
      </c>
      <c r="F1130" s="24" t="s">
        <v>106</v>
      </c>
      <c r="G1130" s="127">
        <f t="shared" ref="G1130:M1130" si="7060">IFERROR(G486*12*G808/1000,0)</f>
        <v>0</v>
      </c>
      <c r="H1130" s="127">
        <f t="shared" si="7060"/>
        <v>0</v>
      </c>
      <c r="I1130" s="127">
        <f t="shared" si="7060"/>
        <v>0</v>
      </c>
      <c r="J1130" s="127">
        <f t="shared" si="7060"/>
        <v>0</v>
      </c>
      <c r="K1130" s="127">
        <f t="shared" si="7060"/>
        <v>0</v>
      </c>
      <c r="L1130" s="127">
        <f t="shared" si="7060"/>
        <v>0</v>
      </c>
      <c r="M1130" s="127">
        <f t="shared" si="7060"/>
        <v>0</v>
      </c>
      <c r="N1130" s="127">
        <f>IFERROR(N486*3*N808/1000,0)</f>
        <v>0</v>
      </c>
      <c r="O1130" s="127">
        <f t="shared" ref="O1130:Q1130" si="7061">IFERROR(O486*3*O808/1000,0)</f>
        <v>0</v>
      </c>
      <c r="P1130" s="127">
        <f t="shared" si="7061"/>
        <v>0</v>
      </c>
      <c r="Q1130" s="127">
        <f t="shared" si="7061"/>
        <v>0</v>
      </c>
      <c r="R1130" s="127">
        <f>IFERROR(R486*2*R808/1000,0)</f>
        <v>0</v>
      </c>
      <c r="S1130" s="127">
        <f>IFERROR(S486*2*S808/1000,0)</f>
        <v>0</v>
      </c>
      <c r="T1130" s="216"/>
      <c r="AA1130" s="177" t="s">
        <v>642</v>
      </c>
      <c r="AD1130" s="127" t="s">
        <v>683</v>
      </c>
      <c r="AE1130" s="127" t="s">
        <v>683</v>
      </c>
      <c r="AF1130" s="127" t="s">
        <v>683</v>
      </c>
      <c r="AG1130" s="127" t="s">
        <v>683</v>
      </c>
      <c r="AH1130" s="127" t="s">
        <v>683</v>
      </c>
      <c r="AI1130" s="127" t="s">
        <v>683</v>
      </c>
      <c r="AJ1130" s="127"/>
      <c r="AK1130" s="127" t="s">
        <v>683</v>
      </c>
      <c r="AL1130" s="127" t="s">
        <v>683</v>
      </c>
      <c r="AM1130" s="127" t="s">
        <v>683</v>
      </c>
      <c r="AN1130" s="127"/>
      <c r="AO1130" s="127" t="s">
        <v>683</v>
      </c>
    </row>
    <row r="1131" spans="1:41" ht="15.75" hidden="1" outlineLevel="2">
      <c r="A1131" s="155">
        <v>611180</v>
      </c>
      <c r="B1131" s="156">
        <f t="shared" si="7059"/>
        <v>630603030</v>
      </c>
      <c r="C1131" s="173">
        <v>603030</v>
      </c>
      <c r="D1131" s="140"/>
      <c r="E1131" s="55" t="s">
        <v>110</v>
      </c>
      <c r="F1131" s="78" t="s">
        <v>613</v>
      </c>
      <c r="G1131" s="107" t="s">
        <v>587</v>
      </c>
      <c r="H1131" s="50">
        <f>IFERROR(IF(G1130,H1130/G1130*100,0),0)</f>
        <v>0</v>
      </c>
      <c r="I1131" s="50">
        <f t="shared" ref="I1131" si="7062">IFERROR(IF(H1130,I1130/H1130*100,0),0)</f>
        <v>0</v>
      </c>
      <c r="J1131" s="50">
        <f t="shared" ref="J1131" si="7063">IFERROR(IF(I1130,J1130/I1130*100,0),0)</f>
        <v>0</v>
      </c>
      <c r="K1131" s="50">
        <f t="shared" ref="K1131" si="7064">IFERROR(IF(J1130,K1130/J1130*100,0),0)</f>
        <v>0</v>
      </c>
      <c r="L1131" s="50">
        <f t="shared" ref="L1131" si="7065">IFERROR(IF(K1130,L1130/K1130*100,0),0)</f>
        <v>0</v>
      </c>
      <c r="M1131" s="50">
        <f t="shared" ref="M1131" si="7066">IFERROR(IF(L1130,M1130/L1130*100,0),0)</f>
        <v>0</v>
      </c>
      <c r="N1131" s="107" t="s">
        <v>587</v>
      </c>
      <c r="O1131" s="50">
        <f>IFERROR(IF(N1130,O1130/N1130*100,0),0)</f>
        <v>0</v>
      </c>
      <c r="P1131" s="50">
        <f t="shared" ref="P1131" si="7067">IFERROR(IF(O1130,P1130/O1130*100,0),0)</f>
        <v>0</v>
      </c>
      <c r="Q1131" s="50">
        <f t="shared" ref="Q1131:S1131" si="7068">IFERROR(IF(P1130,Q1130/P1130*100,0),0)</f>
        <v>0</v>
      </c>
      <c r="R1131" s="50">
        <f t="shared" si="7068"/>
        <v>0</v>
      </c>
      <c r="S1131" s="50">
        <f t="shared" si="7068"/>
        <v>0</v>
      </c>
      <c r="T1131" s="215"/>
      <c r="AA1131" s="177" t="s">
        <v>110</v>
      </c>
      <c r="AD1131" s="107" t="s">
        <v>683</v>
      </c>
      <c r="AE1131" s="50" t="s">
        <v>683</v>
      </c>
      <c r="AF1131" s="50" t="s">
        <v>683</v>
      </c>
      <c r="AG1131" s="50" t="s">
        <v>683</v>
      </c>
      <c r="AH1131" s="50" t="s">
        <v>683</v>
      </c>
      <c r="AI1131" s="50" t="s">
        <v>683</v>
      </c>
      <c r="AJ1131" s="50"/>
      <c r="AK1131" s="107" t="s">
        <v>683</v>
      </c>
      <c r="AL1131" s="50" t="s">
        <v>683</v>
      </c>
      <c r="AM1131" s="50" t="s">
        <v>683</v>
      </c>
      <c r="AN1131" s="50"/>
      <c r="AO1131" s="50" t="s">
        <v>683</v>
      </c>
    </row>
    <row r="1132" spans="1:41" ht="15.75" hidden="1" outlineLevel="2">
      <c r="A1132" s="155">
        <v>611190</v>
      </c>
      <c r="B1132" s="156">
        <f t="shared" si="7059"/>
        <v>630603040</v>
      </c>
      <c r="C1132" s="173">
        <v>603040</v>
      </c>
      <c r="D1132" s="140"/>
      <c r="E1132" s="109" t="str">
        <f>E810</f>
        <v>Бюджетообразующее предприятие 152</v>
      </c>
      <c r="F1132" s="24" t="s">
        <v>106</v>
      </c>
      <c r="G1132" s="127">
        <f t="shared" ref="G1132:M1132" si="7069">IFERROR(G488*12*G810/1000,0)</f>
        <v>0</v>
      </c>
      <c r="H1132" s="127">
        <f t="shared" si="7069"/>
        <v>0</v>
      </c>
      <c r="I1132" s="127">
        <f t="shared" si="7069"/>
        <v>0</v>
      </c>
      <c r="J1132" s="127">
        <f t="shared" si="7069"/>
        <v>0</v>
      </c>
      <c r="K1132" s="127">
        <f t="shared" si="7069"/>
        <v>0</v>
      </c>
      <c r="L1132" s="127">
        <f t="shared" si="7069"/>
        <v>0</v>
      </c>
      <c r="M1132" s="127">
        <f t="shared" si="7069"/>
        <v>0</v>
      </c>
      <c r="N1132" s="127">
        <f>IFERROR(N488*3*N810/1000,0)</f>
        <v>0</v>
      </c>
      <c r="O1132" s="127">
        <f t="shared" ref="O1132:Q1132" si="7070">IFERROR(O488*3*O810/1000,0)</f>
        <v>0</v>
      </c>
      <c r="P1132" s="127">
        <f t="shared" si="7070"/>
        <v>0</v>
      </c>
      <c r="Q1132" s="127">
        <f t="shared" si="7070"/>
        <v>0</v>
      </c>
      <c r="R1132" s="127">
        <f>IFERROR(R488*2*R810/1000,0)</f>
        <v>0</v>
      </c>
      <c r="S1132" s="127">
        <f>IFERROR(S488*2*S810/1000,0)</f>
        <v>0</v>
      </c>
      <c r="T1132" s="216"/>
      <c r="AA1132" s="177" t="s">
        <v>643</v>
      </c>
      <c r="AD1132" s="127" t="s">
        <v>683</v>
      </c>
      <c r="AE1132" s="127" t="s">
        <v>683</v>
      </c>
      <c r="AF1132" s="127" t="s">
        <v>683</v>
      </c>
      <c r="AG1132" s="127" t="s">
        <v>683</v>
      </c>
      <c r="AH1132" s="127" t="s">
        <v>683</v>
      </c>
      <c r="AI1132" s="127" t="s">
        <v>683</v>
      </c>
      <c r="AJ1132" s="127"/>
      <c r="AK1132" s="127" t="s">
        <v>683</v>
      </c>
      <c r="AL1132" s="127" t="s">
        <v>683</v>
      </c>
      <c r="AM1132" s="127" t="s">
        <v>683</v>
      </c>
      <c r="AN1132" s="127"/>
      <c r="AO1132" s="127" t="s">
        <v>683</v>
      </c>
    </row>
    <row r="1133" spans="1:41" ht="15.75" hidden="1" outlineLevel="2">
      <c r="A1133" s="155">
        <v>611200</v>
      </c>
      <c r="B1133" s="156">
        <f t="shared" si="7059"/>
        <v>630603050</v>
      </c>
      <c r="C1133" s="173">
        <v>603050</v>
      </c>
      <c r="D1133" s="140"/>
      <c r="E1133" s="55" t="s">
        <v>110</v>
      </c>
      <c r="F1133" s="78" t="s">
        <v>613</v>
      </c>
      <c r="G1133" s="107" t="s">
        <v>587</v>
      </c>
      <c r="H1133" s="50">
        <f>IFERROR(IF(G1132,H1132/G1132*100,0),0)</f>
        <v>0</v>
      </c>
      <c r="I1133" s="50">
        <f t="shared" ref="I1133" si="7071">IFERROR(IF(H1132,I1132/H1132*100,0),0)</f>
        <v>0</v>
      </c>
      <c r="J1133" s="50">
        <f t="shared" ref="J1133" si="7072">IFERROR(IF(I1132,J1132/I1132*100,0),0)</f>
        <v>0</v>
      </c>
      <c r="K1133" s="50">
        <f t="shared" ref="K1133" si="7073">IFERROR(IF(J1132,K1132/J1132*100,0),0)</f>
        <v>0</v>
      </c>
      <c r="L1133" s="50">
        <f t="shared" ref="L1133" si="7074">IFERROR(IF(K1132,L1132/K1132*100,0),0)</f>
        <v>0</v>
      </c>
      <c r="M1133" s="50">
        <f t="shared" ref="M1133" si="7075">IFERROR(IF(L1132,M1132/L1132*100,0),0)</f>
        <v>0</v>
      </c>
      <c r="N1133" s="107" t="s">
        <v>587</v>
      </c>
      <c r="O1133" s="50">
        <f>IFERROR(IF(N1132,O1132/N1132*100,0),0)</f>
        <v>0</v>
      </c>
      <c r="P1133" s="50">
        <f t="shared" ref="P1133" si="7076">IFERROR(IF(O1132,P1132/O1132*100,0),0)</f>
        <v>0</v>
      </c>
      <c r="Q1133" s="50">
        <f t="shared" ref="Q1133:S1133" si="7077">IFERROR(IF(P1132,Q1132/P1132*100,0),0)</f>
        <v>0</v>
      </c>
      <c r="R1133" s="50">
        <f t="shared" si="7077"/>
        <v>0</v>
      </c>
      <c r="S1133" s="50">
        <f t="shared" si="7077"/>
        <v>0</v>
      </c>
      <c r="T1133" s="215"/>
      <c r="AA1133" s="177" t="s">
        <v>110</v>
      </c>
      <c r="AD1133" s="107" t="s">
        <v>683</v>
      </c>
      <c r="AE1133" s="50" t="s">
        <v>683</v>
      </c>
      <c r="AF1133" s="50" t="s">
        <v>683</v>
      </c>
      <c r="AG1133" s="50" t="s">
        <v>683</v>
      </c>
      <c r="AH1133" s="50" t="s">
        <v>683</v>
      </c>
      <c r="AI1133" s="50" t="s">
        <v>683</v>
      </c>
      <c r="AJ1133" s="50"/>
      <c r="AK1133" s="107" t="s">
        <v>683</v>
      </c>
      <c r="AL1133" s="50" t="s">
        <v>683</v>
      </c>
      <c r="AM1133" s="50" t="s">
        <v>683</v>
      </c>
      <c r="AN1133" s="50"/>
      <c r="AO1133" s="50" t="s">
        <v>683</v>
      </c>
    </row>
    <row r="1134" spans="1:41" ht="15.75" hidden="1" outlineLevel="2">
      <c r="A1134" s="155">
        <v>611210</v>
      </c>
      <c r="B1134" s="156">
        <f t="shared" si="7059"/>
        <v>630603060</v>
      </c>
      <c r="C1134" s="173">
        <v>603060</v>
      </c>
      <c r="D1134" s="140"/>
      <c r="E1134" s="109" t="str">
        <f>E812</f>
        <v>Бюджетообразующее предприятие 153</v>
      </c>
      <c r="F1134" s="24" t="s">
        <v>106</v>
      </c>
      <c r="G1134" s="127">
        <f t="shared" ref="G1134:M1134" si="7078">IFERROR(G490*12*G812/1000,0)</f>
        <v>0</v>
      </c>
      <c r="H1134" s="127">
        <f t="shared" si="7078"/>
        <v>0</v>
      </c>
      <c r="I1134" s="127">
        <f t="shared" si="7078"/>
        <v>0</v>
      </c>
      <c r="J1134" s="127">
        <f t="shared" si="7078"/>
        <v>0</v>
      </c>
      <c r="K1134" s="127">
        <f t="shared" si="7078"/>
        <v>0</v>
      </c>
      <c r="L1134" s="127">
        <f t="shared" si="7078"/>
        <v>0</v>
      </c>
      <c r="M1134" s="127">
        <f t="shared" si="7078"/>
        <v>0</v>
      </c>
      <c r="N1134" s="127">
        <f>IFERROR(N490*3*N812/1000,0)</f>
        <v>0</v>
      </c>
      <c r="O1134" s="127">
        <f t="shared" ref="O1134:Q1134" si="7079">IFERROR(O490*3*O812/1000,0)</f>
        <v>0</v>
      </c>
      <c r="P1134" s="127">
        <f t="shared" si="7079"/>
        <v>0</v>
      </c>
      <c r="Q1134" s="127">
        <f t="shared" si="7079"/>
        <v>0</v>
      </c>
      <c r="R1134" s="127">
        <f>IFERROR(R490*2*R812/1000,0)</f>
        <v>0</v>
      </c>
      <c r="S1134" s="127">
        <f>IFERROR(S490*2*S812/1000,0)</f>
        <v>0</v>
      </c>
      <c r="T1134" s="216"/>
      <c r="AA1134" s="177" t="s">
        <v>644</v>
      </c>
      <c r="AD1134" s="127" t="s">
        <v>683</v>
      </c>
      <c r="AE1134" s="127" t="s">
        <v>683</v>
      </c>
      <c r="AF1134" s="127" t="s">
        <v>683</v>
      </c>
      <c r="AG1134" s="127" t="s">
        <v>683</v>
      </c>
      <c r="AH1134" s="127" t="s">
        <v>683</v>
      </c>
      <c r="AI1134" s="127" t="s">
        <v>683</v>
      </c>
      <c r="AJ1134" s="127"/>
      <c r="AK1134" s="127" t="s">
        <v>683</v>
      </c>
      <c r="AL1134" s="127" t="s">
        <v>683</v>
      </c>
      <c r="AM1134" s="127" t="s">
        <v>683</v>
      </c>
      <c r="AN1134" s="127"/>
      <c r="AO1134" s="127" t="s">
        <v>683</v>
      </c>
    </row>
    <row r="1135" spans="1:41" ht="15.75" hidden="1" outlineLevel="2">
      <c r="A1135" s="155">
        <v>611220</v>
      </c>
      <c r="B1135" s="156">
        <f t="shared" si="7059"/>
        <v>630603070</v>
      </c>
      <c r="C1135" s="173">
        <v>603070</v>
      </c>
      <c r="D1135" s="140"/>
      <c r="E1135" s="55" t="s">
        <v>110</v>
      </c>
      <c r="F1135" s="78" t="s">
        <v>613</v>
      </c>
      <c r="G1135" s="107" t="s">
        <v>587</v>
      </c>
      <c r="H1135" s="50">
        <f>IFERROR(IF(G1134,H1134/G1134*100,0),0)</f>
        <v>0</v>
      </c>
      <c r="I1135" s="50">
        <f t="shared" ref="I1135" si="7080">IFERROR(IF(H1134,I1134/H1134*100,0),0)</f>
        <v>0</v>
      </c>
      <c r="J1135" s="50">
        <f t="shared" ref="J1135" si="7081">IFERROR(IF(I1134,J1134/I1134*100,0),0)</f>
        <v>0</v>
      </c>
      <c r="K1135" s="50">
        <f t="shared" ref="K1135" si="7082">IFERROR(IF(J1134,K1134/J1134*100,0),0)</f>
        <v>0</v>
      </c>
      <c r="L1135" s="50">
        <f t="shared" ref="L1135" si="7083">IFERROR(IF(K1134,L1134/K1134*100,0),0)</f>
        <v>0</v>
      </c>
      <c r="M1135" s="50">
        <f t="shared" ref="M1135" si="7084">IFERROR(IF(L1134,M1134/L1134*100,0),0)</f>
        <v>0</v>
      </c>
      <c r="N1135" s="107" t="s">
        <v>587</v>
      </c>
      <c r="O1135" s="50">
        <f>IFERROR(IF(N1134,O1134/N1134*100,0),0)</f>
        <v>0</v>
      </c>
      <c r="P1135" s="50">
        <f t="shared" ref="P1135" si="7085">IFERROR(IF(O1134,P1134/O1134*100,0),0)</f>
        <v>0</v>
      </c>
      <c r="Q1135" s="50">
        <f t="shared" ref="Q1135:S1135" si="7086">IFERROR(IF(P1134,Q1134/P1134*100,0),0)</f>
        <v>0</v>
      </c>
      <c r="R1135" s="50">
        <f t="shared" si="7086"/>
        <v>0</v>
      </c>
      <c r="S1135" s="50">
        <f t="shared" si="7086"/>
        <v>0</v>
      </c>
      <c r="T1135" s="215"/>
      <c r="AA1135" s="177" t="s">
        <v>110</v>
      </c>
      <c r="AD1135" s="107" t="s">
        <v>683</v>
      </c>
      <c r="AE1135" s="50" t="s">
        <v>683</v>
      </c>
      <c r="AF1135" s="50" t="s">
        <v>683</v>
      </c>
      <c r="AG1135" s="50" t="s">
        <v>683</v>
      </c>
      <c r="AH1135" s="50" t="s">
        <v>683</v>
      </c>
      <c r="AI1135" s="50" t="s">
        <v>683</v>
      </c>
      <c r="AJ1135" s="50"/>
      <c r="AK1135" s="107" t="s">
        <v>683</v>
      </c>
      <c r="AL1135" s="50" t="s">
        <v>683</v>
      </c>
      <c r="AM1135" s="50" t="s">
        <v>683</v>
      </c>
      <c r="AN1135" s="50"/>
      <c r="AO1135" s="50" t="s">
        <v>683</v>
      </c>
    </row>
    <row r="1136" spans="1:41" ht="15.75" hidden="1" outlineLevel="2">
      <c r="A1136" s="155">
        <v>611230</v>
      </c>
      <c r="B1136" s="156">
        <f t="shared" si="7059"/>
        <v>630603080</v>
      </c>
      <c r="C1136" s="173">
        <v>603080</v>
      </c>
      <c r="D1136" s="140"/>
      <c r="E1136" s="109" t="str">
        <f>E814</f>
        <v>Бюджетообразующее предприятие 154</v>
      </c>
      <c r="F1136" s="24" t="s">
        <v>106</v>
      </c>
      <c r="G1136" s="127">
        <f t="shared" ref="G1136:M1136" si="7087">IFERROR(G492*12*G814/1000,0)</f>
        <v>0</v>
      </c>
      <c r="H1136" s="127">
        <f t="shared" si="7087"/>
        <v>0</v>
      </c>
      <c r="I1136" s="127">
        <f t="shared" si="7087"/>
        <v>0</v>
      </c>
      <c r="J1136" s="127">
        <f t="shared" si="7087"/>
        <v>0</v>
      </c>
      <c r="K1136" s="127">
        <f t="shared" si="7087"/>
        <v>0</v>
      </c>
      <c r="L1136" s="127">
        <f t="shared" si="7087"/>
        <v>0</v>
      </c>
      <c r="M1136" s="127">
        <f t="shared" si="7087"/>
        <v>0</v>
      </c>
      <c r="N1136" s="127">
        <f>IFERROR(N492*3*N814/1000,0)</f>
        <v>0</v>
      </c>
      <c r="O1136" s="127">
        <f t="shared" ref="O1136:Q1136" si="7088">IFERROR(O492*3*O814/1000,0)</f>
        <v>0</v>
      </c>
      <c r="P1136" s="127">
        <f t="shared" si="7088"/>
        <v>0</v>
      </c>
      <c r="Q1136" s="127">
        <f t="shared" si="7088"/>
        <v>0</v>
      </c>
      <c r="R1136" s="127">
        <f>IFERROR(R492*2*R814/1000,0)</f>
        <v>0</v>
      </c>
      <c r="S1136" s="127">
        <f>IFERROR(S492*2*S814/1000,0)</f>
        <v>0</v>
      </c>
      <c r="T1136" s="216"/>
      <c r="AA1136" s="177" t="s">
        <v>645</v>
      </c>
      <c r="AD1136" s="127" t="s">
        <v>683</v>
      </c>
      <c r="AE1136" s="127" t="s">
        <v>683</v>
      </c>
      <c r="AF1136" s="127" t="s">
        <v>683</v>
      </c>
      <c r="AG1136" s="127" t="s">
        <v>683</v>
      </c>
      <c r="AH1136" s="127" t="s">
        <v>683</v>
      </c>
      <c r="AI1136" s="127" t="s">
        <v>683</v>
      </c>
      <c r="AJ1136" s="127"/>
      <c r="AK1136" s="127" t="s">
        <v>683</v>
      </c>
      <c r="AL1136" s="127" t="s">
        <v>683</v>
      </c>
      <c r="AM1136" s="127" t="s">
        <v>683</v>
      </c>
      <c r="AN1136" s="127"/>
      <c r="AO1136" s="127" t="s">
        <v>683</v>
      </c>
    </row>
    <row r="1137" spans="1:41" ht="15.75" hidden="1" outlineLevel="2">
      <c r="A1137" s="155">
        <v>611240</v>
      </c>
      <c r="B1137" s="156">
        <f t="shared" si="7059"/>
        <v>630603090</v>
      </c>
      <c r="C1137" s="173">
        <v>603090</v>
      </c>
      <c r="D1137" s="140"/>
      <c r="E1137" s="55" t="s">
        <v>110</v>
      </c>
      <c r="F1137" s="78" t="s">
        <v>613</v>
      </c>
      <c r="G1137" s="107" t="s">
        <v>587</v>
      </c>
      <c r="H1137" s="50">
        <f>IFERROR(IF(G1136,H1136/G1136*100,0),0)</f>
        <v>0</v>
      </c>
      <c r="I1137" s="50">
        <f t="shared" ref="I1137" si="7089">IFERROR(IF(H1136,I1136/H1136*100,0),0)</f>
        <v>0</v>
      </c>
      <c r="J1137" s="50">
        <f t="shared" ref="J1137" si="7090">IFERROR(IF(I1136,J1136/I1136*100,0),0)</f>
        <v>0</v>
      </c>
      <c r="K1137" s="50">
        <f t="shared" ref="K1137" si="7091">IFERROR(IF(J1136,K1136/J1136*100,0),0)</f>
        <v>0</v>
      </c>
      <c r="L1137" s="50">
        <f t="shared" ref="L1137" si="7092">IFERROR(IF(K1136,L1136/K1136*100,0),0)</f>
        <v>0</v>
      </c>
      <c r="M1137" s="50">
        <f t="shared" ref="M1137" si="7093">IFERROR(IF(L1136,M1136/L1136*100,0),0)</f>
        <v>0</v>
      </c>
      <c r="N1137" s="107" t="s">
        <v>587</v>
      </c>
      <c r="O1137" s="50">
        <f>IFERROR(IF(N1136,O1136/N1136*100,0),0)</f>
        <v>0</v>
      </c>
      <c r="P1137" s="50">
        <f t="shared" ref="P1137" si="7094">IFERROR(IF(O1136,P1136/O1136*100,0),0)</f>
        <v>0</v>
      </c>
      <c r="Q1137" s="50">
        <f t="shared" ref="Q1137:S1137" si="7095">IFERROR(IF(P1136,Q1136/P1136*100,0),0)</f>
        <v>0</v>
      </c>
      <c r="R1137" s="50">
        <f t="shared" si="7095"/>
        <v>0</v>
      </c>
      <c r="S1137" s="50">
        <f t="shared" si="7095"/>
        <v>0</v>
      </c>
      <c r="T1137" s="215"/>
      <c r="AA1137" s="177" t="s">
        <v>110</v>
      </c>
      <c r="AD1137" s="107" t="s">
        <v>683</v>
      </c>
      <c r="AE1137" s="50" t="s">
        <v>683</v>
      </c>
      <c r="AF1137" s="50" t="s">
        <v>683</v>
      </c>
      <c r="AG1137" s="50" t="s">
        <v>683</v>
      </c>
      <c r="AH1137" s="50" t="s">
        <v>683</v>
      </c>
      <c r="AI1137" s="50" t="s">
        <v>683</v>
      </c>
      <c r="AJ1137" s="50"/>
      <c r="AK1137" s="107" t="s">
        <v>683</v>
      </c>
      <c r="AL1137" s="50" t="s">
        <v>683</v>
      </c>
      <c r="AM1137" s="50" t="s">
        <v>683</v>
      </c>
      <c r="AN1137" s="50"/>
      <c r="AO1137" s="50" t="s">
        <v>683</v>
      </c>
    </row>
    <row r="1138" spans="1:41" ht="15.75" hidden="1" outlineLevel="2">
      <c r="A1138" s="155">
        <v>611250</v>
      </c>
      <c r="B1138" s="156">
        <f t="shared" si="7059"/>
        <v>630603100</v>
      </c>
      <c r="C1138" s="173">
        <v>603100</v>
      </c>
      <c r="D1138" s="140"/>
      <c r="E1138" s="109" t="str">
        <f>E816</f>
        <v>Бюджетообразующее предприятие 155</v>
      </c>
      <c r="F1138" s="24" t="s">
        <v>106</v>
      </c>
      <c r="G1138" s="127">
        <f t="shared" ref="G1138:M1138" si="7096">IFERROR(G494*12*G816/1000,0)</f>
        <v>0</v>
      </c>
      <c r="H1138" s="127">
        <f t="shared" si="7096"/>
        <v>0</v>
      </c>
      <c r="I1138" s="127">
        <f t="shared" si="7096"/>
        <v>0</v>
      </c>
      <c r="J1138" s="127">
        <f t="shared" si="7096"/>
        <v>0</v>
      </c>
      <c r="K1138" s="127">
        <f t="shared" si="7096"/>
        <v>0</v>
      </c>
      <c r="L1138" s="127">
        <f t="shared" si="7096"/>
        <v>0</v>
      </c>
      <c r="M1138" s="127">
        <f t="shared" si="7096"/>
        <v>0</v>
      </c>
      <c r="N1138" s="127">
        <f>IFERROR(N494*3*N816/1000,0)</f>
        <v>0</v>
      </c>
      <c r="O1138" s="127">
        <f t="shared" ref="O1138:Q1138" si="7097">IFERROR(O494*3*O816/1000,0)</f>
        <v>0</v>
      </c>
      <c r="P1138" s="127">
        <f t="shared" si="7097"/>
        <v>0</v>
      </c>
      <c r="Q1138" s="127">
        <f t="shared" si="7097"/>
        <v>0</v>
      </c>
      <c r="R1138" s="127">
        <f>IFERROR(R494*2*R816/1000,0)</f>
        <v>0</v>
      </c>
      <c r="S1138" s="127">
        <f>IFERROR(S494*2*S816/1000,0)</f>
        <v>0</v>
      </c>
      <c r="T1138" s="216"/>
      <c r="AA1138" s="177" t="s">
        <v>646</v>
      </c>
      <c r="AD1138" s="127" t="s">
        <v>683</v>
      </c>
      <c r="AE1138" s="127" t="s">
        <v>683</v>
      </c>
      <c r="AF1138" s="127" t="s">
        <v>683</v>
      </c>
      <c r="AG1138" s="127" t="s">
        <v>683</v>
      </c>
      <c r="AH1138" s="127" t="s">
        <v>683</v>
      </c>
      <c r="AI1138" s="127" t="s">
        <v>683</v>
      </c>
      <c r="AJ1138" s="127"/>
      <c r="AK1138" s="127" t="s">
        <v>683</v>
      </c>
      <c r="AL1138" s="127" t="s">
        <v>683</v>
      </c>
      <c r="AM1138" s="127" t="s">
        <v>683</v>
      </c>
      <c r="AN1138" s="127"/>
      <c r="AO1138" s="127" t="s">
        <v>683</v>
      </c>
    </row>
    <row r="1139" spans="1:41" ht="15.75" hidden="1" outlineLevel="2">
      <c r="A1139" s="155">
        <v>611260</v>
      </c>
      <c r="B1139" s="156">
        <f t="shared" si="7059"/>
        <v>630603110</v>
      </c>
      <c r="C1139" s="173">
        <v>603110</v>
      </c>
      <c r="D1139" s="140"/>
      <c r="E1139" s="55" t="s">
        <v>110</v>
      </c>
      <c r="F1139" s="78" t="s">
        <v>613</v>
      </c>
      <c r="G1139" s="107" t="s">
        <v>587</v>
      </c>
      <c r="H1139" s="50">
        <f>IFERROR(IF(G1138,H1138/G1138*100,0),0)</f>
        <v>0</v>
      </c>
      <c r="I1139" s="50">
        <f t="shared" ref="I1139" si="7098">IFERROR(IF(H1138,I1138/H1138*100,0),0)</f>
        <v>0</v>
      </c>
      <c r="J1139" s="50">
        <f t="shared" ref="J1139" si="7099">IFERROR(IF(I1138,J1138/I1138*100,0),0)</f>
        <v>0</v>
      </c>
      <c r="K1139" s="50">
        <f t="shared" ref="K1139" si="7100">IFERROR(IF(J1138,K1138/J1138*100,0),0)</f>
        <v>0</v>
      </c>
      <c r="L1139" s="50">
        <f t="shared" ref="L1139" si="7101">IFERROR(IF(K1138,L1138/K1138*100,0),0)</f>
        <v>0</v>
      </c>
      <c r="M1139" s="50">
        <f t="shared" ref="M1139" si="7102">IFERROR(IF(L1138,M1138/L1138*100,0),0)</f>
        <v>0</v>
      </c>
      <c r="N1139" s="107" t="s">
        <v>587</v>
      </c>
      <c r="O1139" s="50">
        <f>IFERROR(IF(N1138,O1138/N1138*100,0),0)</f>
        <v>0</v>
      </c>
      <c r="P1139" s="50">
        <f t="shared" ref="P1139" si="7103">IFERROR(IF(O1138,P1138/O1138*100,0),0)</f>
        <v>0</v>
      </c>
      <c r="Q1139" s="50">
        <f t="shared" ref="Q1139:S1139" si="7104">IFERROR(IF(P1138,Q1138/P1138*100,0),0)</f>
        <v>0</v>
      </c>
      <c r="R1139" s="50">
        <f t="shared" si="7104"/>
        <v>0</v>
      </c>
      <c r="S1139" s="50">
        <f t="shared" si="7104"/>
        <v>0</v>
      </c>
      <c r="T1139" s="215"/>
      <c r="AA1139" s="177" t="s">
        <v>110</v>
      </c>
      <c r="AD1139" s="107" t="s">
        <v>683</v>
      </c>
      <c r="AE1139" s="50" t="s">
        <v>683</v>
      </c>
      <c r="AF1139" s="50" t="s">
        <v>683</v>
      </c>
      <c r="AG1139" s="50" t="s">
        <v>683</v>
      </c>
      <c r="AH1139" s="50" t="s">
        <v>683</v>
      </c>
      <c r="AI1139" s="50" t="s">
        <v>683</v>
      </c>
      <c r="AJ1139" s="50"/>
      <c r="AK1139" s="107" t="s">
        <v>683</v>
      </c>
      <c r="AL1139" s="50" t="s">
        <v>683</v>
      </c>
      <c r="AM1139" s="50" t="s">
        <v>683</v>
      </c>
      <c r="AN1139" s="50"/>
      <c r="AO1139" s="50" t="s">
        <v>683</v>
      </c>
    </row>
    <row r="1140" spans="1:41" ht="15.75" hidden="1" outlineLevel="2">
      <c r="A1140" s="155">
        <v>611270</v>
      </c>
      <c r="B1140" s="156">
        <f t="shared" si="7059"/>
        <v>630603120</v>
      </c>
      <c r="C1140" s="173">
        <v>603120</v>
      </c>
      <c r="D1140" s="140"/>
      <c r="E1140" s="109" t="str">
        <f>E818</f>
        <v>Бюджетообразующее предприятие 156</v>
      </c>
      <c r="F1140" s="24" t="s">
        <v>106</v>
      </c>
      <c r="G1140" s="127">
        <f t="shared" ref="G1140:M1140" si="7105">IFERROR(G496*12*G818/1000,0)</f>
        <v>0</v>
      </c>
      <c r="H1140" s="127">
        <f t="shared" si="7105"/>
        <v>0</v>
      </c>
      <c r="I1140" s="127">
        <f t="shared" si="7105"/>
        <v>0</v>
      </c>
      <c r="J1140" s="127">
        <f t="shared" si="7105"/>
        <v>0</v>
      </c>
      <c r="K1140" s="127">
        <f t="shared" si="7105"/>
        <v>0</v>
      </c>
      <c r="L1140" s="127">
        <f t="shared" si="7105"/>
        <v>0</v>
      </c>
      <c r="M1140" s="127">
        <f t="shared" si="7105"/>
        <v>0</v>
      </c>
      <c r="N1140" s="127">
        <f>IFERROR(N496*3*N818/1000,0)</f>
        <v>0</v>
      </c>
      <c r="O1140" s="127">
        <f t="shared" ref="O1140:Q1140" si="7106">IFERROR(O496*3*O818/1000,0)</f>
        <v>0</v>
      </c>
      <c r="P1140" s="127">
        <f t="shared" si="7106"/>
        <v>0</v>
      </c>
      <c r="Q1140" s="127">
        <f t="shared" si="7106"/>
        <v>0</v>
      </c>
      <c r="R1140" s="127">
        <f>IFERROR(R496*2*R818/1000,0)</f>
        <v>0</v>
      </c>
      <c r="S1140" s="127">
        <f>IFERROR(S496*2*S818/1000,0)</f>
        <v>0</v>
      </c>
      <c r="T1140" s="216"/>
      <c r="AA1140" s="177" t="s">
        <v>647</v>
      </c>
      <c r="AD1140" s="127" t="s">
        <v>683</v>
      </c>
      <c r="AE1140" s="127" t="s">
        <v>683</v>
      </c>
      <c r="AF1140" s="127" t="s">
        <v>683</v>
      </c>
      <c r="AG1140" s="127" t="s">
        <v>683</v>
      </c>
      <c r="AH1140" s="127" t="s">
        <v>683</v>
      </c>
      <c r="AI1140" s="127" t="s">
        <v>683</v>
      </c>
      <c r="AJ1140" s="127"/>
      <c r="AK1140" s="127" t="s">
        <v>683</v>
      </c>
      <c r="AL1140" s="127" t="s">
        <v>683</v>
      </c>
      <c r="AM1140" s="127" t="s">
        <v>683</v>
      </c>
      <c r="AN1140" s="127"/>
      <c r="AO1140" s="127" t="s">
        <v>683</v>
      </c>
    </row>
    <row r="1141" spans="1:41" ht="15.75" hidden="1" outlineLevel="2">
      <c r="A1141" s="155">
        <v>611280</v>
      </c>
      <c r="B1141" s="156">
        <f t="shared" si="7059"/>
        <v>630603130</v>
      </c>
      <c r="C1141" s="173">
        <v>603130</v>
      </c>
      <c r="D1141" s="140"/>
      <c r="E1141" s="55" t="s">
        <v>110</v>
      </c>
      <c r="F1141" s="78" t="s">
        <v>613</v>
      </c>
      <c r="G1141" s="107" t="s">
        <v>587</v>
      </c>
      <c r="H1141" s="50">
        <f>IFERROR(IF(G1140,H1140/G1140*100,0),0)</f>
        <v>0</v>
      </c>
      <c r="I1141" s="50">
        <f t="shared" ref="I1141" si="7107">IFERROR(IF(H1140,I1140/H1140*100,0),0)</f>
        <v>0</v>
      </c>
      <c r="J1141" s="50">
        <f t="shared" ref="J1141" si="7108">IFERROR(IF(I1140,J1140/I1140*100,0),0)</f>
        <v>0</v>
      </c>
      <c r="K1141" s="50">
        <f t="shared" ref="K1141" si="7109">IFERROR(IF(J1140,K1140/J1140*100,0),0)</f>
        <v>0</v>
      </c>
      <c r="L1141" s="50">
        <f t="shared" ref="L1141" si="7110">IFERROR(IF(K1140,L1140/K1140*100,0),0)</f>
        <v>0</v>
      </c>
      <c r="M1141" s="50">
        <f t="shared" ref="M1141" si="7111">IFERROR(IF(L1140,M1140/L1140*100,0),0)</f>
        <v>0</v>
      </c>
      <c r="N1141" s="107" t="s">
        <v>587</v>
      </c>
      <c r="O1141" s="50">
        <f>IFERROR(IF(N1140,O1140/N1140*100,0),0)</f>
        <v>0</v>
      </c>
      <c r="P1141" s="50">
        <f t="shared" ref="P1141" si="7112">IFERROR(IF(O1140,P1140/O1140*100,0),0)</f>
        <v>0</v>
      </c>
      <c r="Q1141" s="50">
        <f t="shared" ref="Q1141:S1141" si="7113">IFERROR(IF(P1140,Q1140/P1140*100,0),0)</f>
        <v>0</v>
      </c>
      <c r="R1141" s="50">
        <f t="shared" si="7113"/>
        <v>0</v>
      </c>
      <c r="S1141" s="50">
        <f t="shared" si="7113"/>
        <v>0</v>
      </c>
      <c r="T1141" s="215"/>
      <c r="AA1141" s="177" t="s">
        <v>110</v>
      </c>
      <c r="AD1141" s="107" t="s">
        <v>683</v>
      </c>
      <c r="AE1141" s="50" t="s">
        <v>683</v>
      </c>
      <c r="AF1141" s="50" t="s">
        <v>683</v>
      </c>
      <c r="AG1141" s="50" t="s">
        <v>683</v>
      </c>
      <c r="AH1141" s="50" t="s">
        <v>683</v>
      </c>
      <c r="AI1141" s="50" t="s">
        <v>683</v>
      </c>
      <c r="AJ1141" s="50"/>
      <c r="AK1141" s="107" t="s">
        <v>683</v>
      </c>
      <c r="AL1141" s="50" t="s">
        <v>683</v>
      </c>
      <c r="AM1141" s="50" t="s">
        <v>683</v>
      </c>
      <c r="AN1141" s="50"/>
      <c r="AO1141" s="50" t="s">
        <v>683</v>
      </c>
    </row>
    <row r="1142" spans="1:41" ht="15.75" hidden="1" outlineLevel="2">
      <c r="A1142" s="155">
        <v>611290</v>
      </c>
      <c r="B1142" s="156">
        <f t="shared" si="7059"/>
        <v>630603140</v>
      </c>
      <c r="C1142" s="173">
        <v>603140</v>
      </c>
      <c r="D1142" s="140"/>
      <c r="E1142" s="109" t="str">
        <f>E820</f>
        <v>Бюджетообразующее предприятие 157</v>
      </c>
      <c r="F1142" s="24" t="s">
        <v>106</v>
      </c>
      <c r="G1142" s="127">
        <f t="shared" ref="G1142:M1142" si="7114">IFERROR(G498*12*G820/1000,0)</f>
        <v>0</v>
      </c>
      <c r="H1142" s="127">
        <f t="shared" si="7114"/>
        <v>0</v>
      </c>
      <c r="I1142" s="127">
        <f t="shared" si="7114"/>
        <v>0</v>
      </c>
      <c r="J1142" s="127">
        <f t="shared" si="7114"/>
        <v>0</v>
      </c>
      <c r="K1142" s="127">
        <f t="shared" si="7114"/>
        <v>0</v>
      </c>
      <c r="L1142" s="127">
        <f t="shared" si="7114"/>
        <v>0</v>
      </c>
      <c r="M1142" s="127">
        <f t="shared" si="7114"/>
        <v>0</v>
      </c>
      <c r="N1142" s="127">
        <f>IFERROR(N498*3*N820/1000,0)</f>
        <v>0</v>
      </c>
      <c r="O1142" s="127">
        <f t="shared" ref="O1142:Q1142" si="7115">IFERROR(O498*3*O820/1000,0)</f>
        <v>0</v>
      </c>
      <c r="P1142" s="127">
        <f t="shared" si="7115"/>
        <v>0</v>
      </c>
      <c r="Q1142" s="127">
        <f t="shared" si="7115"/>
        <v>0</v>
      </c>
      <c r="R1142" s="127">
        <f>IFERROR(R498*2*R820/1000,0)</f>
        <v>0</v>
      </c>
      <c r="S1142" s="127">
        <f>IFERROR(S498*2*S820/1000,0)</f>
        <v>0</v>
      </c>
      <c r="T1142" s="216"/>
      <c r="AA1142" s="177" t="s">
        <v>648</v>
      </c>
      <c r="AD1142" s="127" t="s">
        <v>683</v>
      </c>
      <c r="AE1142" s="127" t="s">
        <v>683</v>
      </c>
      <c r="AF1142" s="127" t="s">
        <v>683</v>
      </c>
      <c r="AG1142" s="127" t="s">
        <v>683</v>
      </c>
      <c r="AH1142" s="127" t="s">
        <v>683</v>
      </c>
      <c r="AI1142" s="127" t="s">
        <v>683</v>
      </c>
      <c r="AJ1142" s="127"/>
      <c r="AK1142" s="127" t="s">
        <v>683</v>
      </c>
      <c r="AL1142" s="127" t="s">
        <v>683</v>
      </c>
      <c r="AM1142" s="127" t="s">
        <v>683</v>
      </c>
      <c r="AN1142" s="127"/>
      <c r="AO1142" s="127" t="s">
        <v>683</v>
      </c>
    </row>
    <row r="1143" spans="1:41" ht="15.75" hidden="1" outlineLevel="2">
      <c r="A1143" s="155">
        <v>611300</v>
      </c>
      <c r="B1143" s="156">
        <f t="shared" si="7059"/>
        <v>630603150</v>
      </c>
      <c r="C1143" s="173">
        <v>603150</v>
      </c>
      <c r="D1143" s="140"/>
      <c r="E1143" s="55" t="s">
        <v>110</v>
      </c>
      <c r="F1143" s="78" t="s">
        <v>613</v>
      </c>
      <c r="G1143" s="107" t="s">
        <v>587</v>
      </c>
      <c r="H1143" s="50">
        <f>IFERROR(IF(G1142,H1142/G1142*100,0),0)</f>
        <v>0</v>
      </c>
      <c r="I1143" s="50">
        <f t="shared" ref="I1143" si="7116">IFERROR(IF(H1142,I1142/H1142*100,0),0)</f>
        <v>0</v>
      </c>
      <c r="J1143" s="50">
        <f t="shared" ref="J1143" si="7117">IFERROR(IF(I1142,J1142/I1142*100,0),0)</f>
        <v>0</v>
      </c>
      <c r="K1143" s="50">
        <f t="shared" ref="K1143" si="7118">IFERROR(IF(J1142,K1142/J1142*100,0),0)</f>
        <v>0</v>
      </c>
      <c r="L1143" s="50">
        <f t="shared" ref="L1143" si="7119">IFERROR(IF(K1142,L1142/K1142*100,0),0)</f>
        <v>0</v>
      </c>
      <c r="M1143" s="50">
        <f t="shared" ref="M1143" si="7120">IFERROR(IF(L1142,M1142/L1142*100,0),0)</f>
        <v>0</v>
      </c>
      <c r="N1143" s="107" t="s">
        <v>587</v>
      </c>
      <c r="O1143" s="50">
        <f>IFERROR(IF(N1142,O1142/N1142*100,0),0)</f>
        <v>0</v>
      </c>
      <c r="P1143" s="50">
        <f t="shared" ref="P1143" si="7121">IFERROR(IF(O1142,P1142/O1142*100,0),0)</f>
        <v>0</v>
      </c>
      <c r="Q1143" s="50">
        <f t="shared" ref="Q1143:S1143" si="7122">IFERROR(IF(P1142,Q1142/P1142*100,0),0)</f>
        <v>0</v>
      </c>
      <c r="R1143" s="50">
        <f t="shared" si="7122"/>
        <v>0</v>
      </c>
      <c r="S1143" s="50">
        <f t="shared" si="7122"/>
        <v>0</v>
      </c>
      <c r="T1143" s="215"/>
      <c r="AA1143" s="177" t="s">
        <v>110</v>
      </c>
      <c r="AD1143" s="107" t="s">
        <v>683</v>
      </c>
      <c r="AE1143" s="50" t="s">
        <v>683</v>
      </c>
      <c r="AF1143" s="50" t="s">
        <v>683</v>
      </c>
      <c r="AG1143" s="50" t="s">
        <v>683</v>
      </c>
      <c r="AH1143" s="50" t="s">
        <v>683</v>
      </c>
      <c r="AI1143" s="50" t="s">
        <v>683</v>
      </c>
      <c r="AJ1143" s="50"/>
      <c r="AK1143" s="107" t="s">
        <v>683</v>
      </c>
      <c r="AL1143" s="50" t="s">
        <v>683</v>
      </c>
      <c r="AM1143" s="50" t="s">
        <v>683</v>
      </c>
      <c r="AN1143" s="50"/>
      <c r="AO1143" s="50" t="s">
        <v>683</v>
      </c>
    </row>
    <row r="1144" spans="1:41" ht="15.75" hidden="1" outlineLevel="2">
      <c r="A1144" s="155">
        <v>611310</v>
      </c>
      <c r="B1144" s="156">
        <f t="shared" si="7059"/>
        <v>630603160</v>
      </c>
      <c r="C1144" s="173">
        <v>603160</v>
      </c>
      <c r="D1144" s="140"/>
      <c r="E1144" s="109" t="str">
        <f>E822</f>
        <v>Бюджетообразующее предприятие 158</v>
      </c>
      <c r="F1144" s="24" t="s">
        <v>106</v>
      </c>
      <c r="G1144" s="127">
        <f t="shared" ref="G1144:M1144" si="7123">IFERROR(G500*12*G822/1000,0)</f>
        <v>0</v>
      </c>
      <c r="H1144" s="127">
        <f t="shared" si="7123"/>
        <v>0</v>
      </c>
      <c r="I1144" s="127">
        <f t="shared" si="7123"/>
        <v>0</v>
      </c>
      <c r="J1144" s="127">
        <f t="shared" si="7123"/>
        <v>0</v>
      </c>
      <c r="K1144" s="127">
        <f t="shared" si="7123"/>
        <v>0</v>
      </c>
      <c r="L1144" s="127">
        <f t="shared" si="7123"/>
        <v>0</v>
      </c>
      <c r="M1144" s="127">
        <f t="shared" si="7123"/>
        <v>0</v>
      </c>
      <c r="N1144" s="127">
        <f>IFERROR(N500*3*N822/1000,0)</f>
        <v>0</v>
      </c>
      <c r="O1144" s="127">
        <f t="shared" ref="O1144:Q1144" si="7124">IFERROR(O500*3*O822/1000,0)</f>
        <v>0</v>
      </c>
      <c r="P1144" s="127">
        <f t="shared" si="7124"/>
        <v>0</v>
      </c>
      <c r="Q1144" s="127">
        <f t="shared" si="7124"/>
        <v>0</v>
      </c>
      <c r="R1144" s="127">
        <f>IFERROR(R500*2*R822/1000,0)</f>
        <v>0</v>
      </c>
      <c r="S1144" s="127">
        <f>IFERROR(S500*2*S822/1000,0)</f>
        <v>0</v>
      </c>
      <c r="T1144" s="216"/>
      <c r="AA1144" s="177" t="s">
        <v>649</v>
      </c>
      <c r="AD1144" s="127" t="s">
        <v>683</v>
      </c>
      <c r="AE1144" s="127" t="s">
        <v>683</v>
      </c>
      <c r="AF1144" s="127" t="s">
        <v>683</v>
      </c>
      <c r="AG1144" s="127" t="s">
        <v>683</v>
      </c>
      <c r="AH1144" s="127" t="s">
        <v>683</v>
      </c>
      <c r="AI1144" s="127" t="s">
        <v>683</v>
      </c>
      <c r="AJ1144" s="127"/>
      <c r="AK1144" s="127" t="s">
        <v>683</v>
      </c>
      <c r="AL1144" s="127" t="s">
        <v>683</v>
      </c>
      <c r="AM1144" s="127" t="s">
        <v>683</v>
      </c>
      <c r="AN1144" s="127"/>
      <c r="AO1144" s="127" t="s">
        <v>683</v>
      </c>
    </row>
    <row r="1145" spans="1:41" ht="15.75" hidden="1" outlineLevel="2">
      <c r="A1145" s="155">
        <v>611320</v>
      </c>
      <c r="B1145" s="156">
        <f t="shared" si="7059"/>
        <v>630603170</v>
      </c>
      <c r="C1145" s="173">
        <v>603170</v>
      </c>
      <c r="D1145" s="140"/>
      <c r="E1145" s="55" t="s">
        <v>110</v>
      </c>
      <c r="F1145" s="78" t="s">
        <v>613</v>
      </c>
      <c r="G1145" s="107" t="s">
        <v>587</v>
      </c>
      <c r="H1145" s="50">
        <f>IFERROR(IF(G1144,H1144/G1144*100,0),0)</f>
        <v>0</v>
      </c>
      <c r="I1145" s="50">
        <f t="shared" ref="I1145" si="7125">IFERROR(IF(H1144,I1144/H1144*100,0),0)</f>
        <v>0</v>
      </c>
      <c r="J1145" s="50">
        <f t="shared" ref="J1145" si="7126">IFERROR(IF(I1144,J1144/I1144*100,0),0)</f>
        <v>0</v>
      </c>
      <c r="K1145" s="50">
        <f t="shared" ref="K1145" si="7127">IFERROR(IF(J1144,K1144/J1144*100,0),0)</f>
        <v>0</v>
      </c>
      <c r="L1145" s="50">
        <f t="shared" ref="L1145" si="7128">IFERROR(IF(K1144,L1144/K1144*100,0),0)</f>
        <v>0</v>
      </c>
      <c r="M1145" s="50">
        <f t="shared" ref="M1145" si="7129">IFERROR(IF(L1144,M1144/L1144*100,0),0)</f>
        <v>0</v>
      </c>
      <c r="N1145" s="107" t="s">
        <v>587</v>
      </c>
      <c r="O1145" s="50">
        <f>IFERROR(IF(N1144,O1144/N1144*100,0),0)</f>
        <v>0</v>
      </c>
      <c r="P1145" s="50">
        <f t="shared" ref="P1145" si="7130">IFERROR(IF(O1144,P1144/O1144*100,0),0)</f>
        <v>0</v>
      </c>
      <c r="Q1145" s="50">
        <f t="shared" ref="Q1145:S1145" si="7131">IFERROR(IF(P1144,Q1144/P1144*100,0),0)</f>
        <v>0</v>
      </c>
      <c r="R1145" s="50">
        <f t="shared" si="7131"/>
        <v>0</v>
      </c>
      <c r="S1145" s="50">
        <f t="shared" si="7131"/>
        <v>0</v>
      </c>
      <c r="T1145" s="215"/>
      <c r="AA1145" s="177" t="s">
        <v>110</v>
      </c>
      <c r="AD1145" s="107" t="s">
        <v>683</v>
      </c>
      <c r="AE1145" s="50" t="s">
        <v>683</v>
      </c>
      <c r="AF1145" s="50" t="s">
        <v>683</v>
      </c>
      <c r="AG1145" s="50" t="s">
        <v>683</v>
      </c>
      <c r="AH1145" s="50" t="s">
        <v>683</v>
      </c>
      <c r="AI1145" s="50" t="s">
        <v>683</v>
      </c>
      <c r="AJ1145" s="50"/>
      <c r="AK1145" s="107" t="s">
        <v>683</v>
      </c>
      <c r="AL1145" s="50" t="s">
        <v>683</v>
      </c>
      <c r="AM1145" s="50" t="s">
        <v>683</v>
      </c>
      <c r="AN1145" s="50"/>
      <c r="AO1145" s="50" t="s">
        <v>683</v>
      </c>
    </row>
    <row r="1146" spans="1:41" ht="15.75" hidden="1" outlineLevel="2">
      <c r="A1146" s="155">
        <v>611330</v>
      </c>
      <c r="B1146" s="156">
        <f t="shared" si="7059"/>
        <v>630603180</v>
      </c>
      <c r="C1146" s="173">
        <v>603180</v>
      </c>
      <c r="D1146" s="140"/>
      <c r="E1146" s="109" t="str">
        <f>E824</f>
        <v>Бюджетообразующее предприятие 159</v>
      </c>
      <c r="F1146" s="24" t="s">
        <v>106</v>
      </c>
      <c r="G1146" s="127">
        <f t="shared" ref="G1146:M1146" si="7132">IFERROR(G502*12*G824/1000,0)</f>
        <v>0</v>
      </c>
      <c r="H1146" s="127">
        <f t="shared" si="7132"/>
        <v>0</v>
      </c>
      <c r="I1146" s="127">
        <f t="shared" si="7132"/>
        <v>0</v>
      </c>
      <c r="J1146" s="127">
        <f t="shared" si="7132"/>
        <v>0</v>
      </c>
      <c r="K1146" s="127">
        <f t="shared" si="7132"/>
        <v>0</v>
      </c>
      <c r="L1146" s="127">
        <f t="shared" si="7132"/>
        <v>0</v>
      </c>
      <c r="M1146" s="127">
        <f t="shared" si="7132"/>
        <v>0</v>
      </c>
      <c r="N1146" s="127">
        <f>IFERROR(N502*3*N824/1000,0)</f>
        <v>0</v>
      </c>
      <c r="O1146" s="127">
        <f t="shared" ref="O1146:Q1146" si="7133">IFERROR(O502*3*O824/1000,0)</f>
        <v>0</v>
      </c>
      <c r="P1146" s="127">
        <f t="shared" si="7133"/>
        <v>0</v>
      </c>
      <c r="Q1146" s="127">
        <f t="shared" si="7133"/>
        <v>0</v>
      </c>
      <c r="R1146" s="127">
        <f>IFERROR(R502*2*R824/1000,0)</f>
        <v>0</v>
      </c>
      <c r="S1146" s="127">
        <f>IFERROR(S502*2*S824/1000,0)</f>
        <v>0</v>
      </c>
      <c r="T1146" s="216"/>
      <c r="AA1146" s="177" t="s">
        <v>650</v>
      </c>
      <c r="AD1146" s="127" t="s">
        <v>683</v>
      </c>
      <c r="AE1146" s="127" t="s">
        <v>683</v>
      </c>
      <c r="AF1146" s="127" t="s">
        <v>683</v>
      </c>
      <c r="AG1146" s="127" t="s">
        <v>683</v>
      </c>
      <c r="AH1146" s="127" t="s">
        <v>683</v>
      </c>
      <c r="AI1146" s="127" t="s">
        <v>683</v>
      </c>
      <c r="AJ1146" s="127"/>
      <c r="AK1146" s="127" t="s">
        <v>683</v>
      </c>
      <c r="AL1146" s="127" t="s">
        <v>683</v>
      </c>
      <c r="AM1146" s="127" t="s">
        <v>683</v>
      </c>
      <c r="AN1146" s="127"/>
      <c r="AO1146" s="127" t="s">
        <v>683</v>
      </c>
    </row>
    <row r="1147" spans="1:41" ht="15.75" hidden="1" outlineLevel="2">
      <c r="A1147" s="155">
        <v>611340</v>
      </c>
      <c r="B1147" s="156">
        <f t="shared" si="7059"/>
        <v>630603190</v>
      </c>
      <c r="C1147" s="173">
        <v>603190</v>
      </c>
      <c r="D1147" s="140"/>
      <c r="E1147" s="55" t="s">
        <v>110</v>
      </c>
      <c r="F1147" s="78" t="s">
        <v>613</v>
      </c>
      <c r="G1147" s="107" t="s">
        <v>587</v>
      </c>
      <c r="H1147" s="50">
        <f>IFERROR(IF(G1146,H1146/G1146*100,0),0)</f>
        <v>0</v>
      </c>
      <c r="I1147" s="50">
        <f t="shared" ref="I1147" si="7134">IFERROR(IF(H1146,I1146/H1146*100,0),0)</f>
        <v>0</v>
      </c>
      <c r="J1147" s="50">
        <f t="shared" ref="J1147" si="7135">IFERROR(IF(I1146,J1146/I1146*100,0),0)</f>
        <v>0</v>
      </c>
      <c r="K1147" s="50">
        <f t="shared" ref="K1147" si="7136">IFERROR(IF(J1146,K1146/J1146*100,0),0)</f>
        <v>0</v>
      </c>
      <c r="L1147" s="50">
        <f t="shared" ref="L1147" si="7137">IFERROR(IF(K1146,L1146/K1146*100,0),0)</f>
        <v>0</v>
      </c>
      <c r="M1147" s="50">
        <f t="shared" ref="M1147" si="7138">IFERROR(IF(L1146,M1146/L1146*100,0),0)</f>
        <v>0</v>
      </c>
      <c r="N1147" s="107" t="s">
        <v>587</v>
      </c>
      <c r="O1147" s="50">
        <f>IFERROR(IF(N1146,O1146/N1146*100,0),0)</f>
        <v>0</v>
      </c>
      <c r="P1147" s="50">
        <f t="shared" ref="P1147" si="7139">IFERROR(IF(O1146,P1146/O1146*100,0),0)</f>
        <v>0</v>
      </c>
      <c r="Q1147" s="50">
        <f t="shared" ref="Q1147:S1147" si="7140">IFERROR(IF(P1146,Q1146/P1146*100,0),0)</f>
        <v>0</v>
      </c>
      <c r="R1147" s="50">
        <f t="shared" si="7140"/>
        <v>0</v>
      </c>
      <c r="S1147" s="50">
        <f t="shared" si="7140"/>
        <v>0</v>
      </c>
      <c r="T1147" s="215"/>
      <c r="AA1147" s="177" t="s">
        <v>110</v>
      </c>
      <c r="AD1147" s="107" t="s">
        <v>683</v>
      </c>
      <c r="AE1147" s="50" t="s">
        <v>683</v>
      </c>
      <c r="AF1147" s="50" t="s">
        <v>683</v>
      </c>
      <c r="AG1147" s="50" t="s">
        <v>683</v>
      </c>
      <c r="AH1147" s="50" t="s">
        <v>683</v>
      </c>
      <c r="AI1147" s="50" t="s">
        <v>683</v>
      </c>
      <c r="AJ1147" s="50"/>
      <c r="AK1147" s="107" t="s">
        <v>683</v>
      </c>
      <c r="AL1147" s="50" t="s">
        <v>683</v>
      </c>
      <c r="AM1147" s="50" t="s">
        <v>683</v>
      </c>
      <c r="AN1147" s="50"/>
      <c r="AO1147" s="50" t="s">
        <v>683</v>
      </c>
    </row>
    <row r="1148" spans="1:41" ht="15.75" hidden="1" outlineLevel="2">
      <c r="A1148" s="155">
        <v>611350</v>
      </c>
      <c r="B1148" s="156">
        <f t="shared" si="7059"/>
        <v>630603200</v>
      </c>
      <c r="C1148" s="173">
        <v>603200</v>
      </c>
      <c r="D1148" s="140"/>
      <c r="E1148" s="109" t="str">
        <f>E826</f>
        <v>Бюджетообразующее предприятие 160</v>
      </c>
      <c r="F1148" s="24" t="s">
        <v>106</v>
      </c>
      <c r="G1148" s="127">
        <f t="shared" ref="G1148:M1148" si="7141">IFERROR(G504*12*G826/1000,0)</f>
        <v>0</v>
      </c>
      <c r="H1148" s="127">
        <f t="shared" si="7141"/>
        <v>0</v>
      </c>
      <c r="I1148" s="127">
        <f t="shared" si="7141"/>
        <v>0</v>
      </c>
      <c r="J1148" s="127">
        <f t="shared" si="7141"/>
        <v>0</v>
      </c>
      <c r="K1148" s="127">
        <f t="shared" si="7141"/>
        <v>0</v>
      </c>
      <c r="L1148" s="127">
        <f t="shared" si="7141"/>
        <v>0</v>
      </c>
      <c r="M1148" s="127">
        <f t="shared" si="7141"/>
        <v>0</v>
      </c>
      <c r="N1148" s="127">
        <f>IFERROR(N504*3*N826/1000,0)</f>
        <v>0</v>
      </c>
      <c r="O1148" s="127">
        <f t="shared" ref="O1148:Q1148" si="7142">IFERROR(O504*3*O826/1000,0)</f>
        <v>0</v>
      </c>
      <c r="P1148" s="127">
        <f t="shared" si="7142"/>
        <v>0</v>
      </c>
      <c r="Q1148" s="127">
        <f t="shared" si="7142"/>
        <v>0</v>
      </c>
      <c r="R1148" s="127">
        <f>IFERROR(R504*2*R826/1000,0)</f>
        <v>0</v>
      </c>
      <c r="S1148" s="127">
        <f>IFERROR(S504*2*S826/1000,0)</f>
        <v>0</v>
      </c>
      <c r="T1148" s="216"/>
      <c r="AA1148" s="177" t="s">
        <v>651</v>
      </c>
      <c r="AD1148" s="127" t="s">
        <v>683</v>
      </c>
      <c r="AE1148" s="127" t="s">
        <v>683</v>
      </c>
      <c r="AF1148" s="127" t="s">
        <v>683</v>
      </c>
      <c r="AG1148" s="127" t="s">
        <v>683</v>
      </c>
      <c r="AH1148" s="127" t="s">
        <v>683</v>
      </c>
      <c r="AI1148" s="127" t="s">
        <v>683</v>
      </c>
      <c r="AJ1148" s="127"/>
      <c r="AK1148" s="127" t="s">
        <v>683</v>
      </c>
      <c r="AL1148" s="127" t="s">
        <v>683</v>
      </c>
      <c r="AM1148" s="127" t="s">
        <v>683</v>
      </c>
      <c r="AN1148" s="127"/>
      <c r="AO1148" s="127" t="s">
        <v>683</v>
      </c>
    </row>
    <row r="1149" spans="1:41" ht="15.75" hidden="1" outlineLevel="2">
      <c r="A1149" s="155">
        <v>611360</v>
      </c>
      <c r="B1149" s="156">
        <f t="shared" si="7059"/>
        <v>630603210</v>
      </c>
      <c r="C1149" s="173">
        <v>603210</v>
      </c>
      <c r="D1149" s="140"/>
      <c r="E1149" s="55" t="s">
        <v>110</v>
      </c>
      <c r="F1149" s="78" t="s">
        <v>613</v>
      </c>
      <c r="G1149" s="107" t="s">
        <v>587</v>
      </c>
      <c r="H1149" s="50">
        <f>IFERROR(IF(G1148,H1148/G1148*100,0),0)</f>
        <v>0</v>
      </c>
      <c r="I1149" s="50">
        <f t="shared" ref="I1149" si="7143">IFERROR(IF(H1148,I1148/H1148*100,0),0)</f>
        <v>0</v>
      </c>
      <c r="J1149" s="50">
        <f t="shared" ref="J1149" si="7144">IFERROR(IF(I1148,J1148/I1148*100,0),0)</f>
        <v>0</v>
      </c>
      <c r="K1149" s="50">
        <f t="shared" ref="K1149" si="7145">IFERROR(IF(J1148,K1148/J1148*100,0),0)</f>
        <v>0</v>
      </c>
      <c r="L1149" s="50">
        <f t="shared" ref="L1149" si="7146">IFERROR(IF(K1148,L1148/K1148*100,0),0)</f>
        <v>0</v>
      </c>
      <c r="M1149" s="50">
        <f t="shared" ref="M1149" si="7147">IFERROR(IF(L1148,M1148/L1148*100,0),0)</f>
        <v>0</v>
      </c>
      <c r="N1149" s="107" t="s">
        <v>587</v>
      </c>
      <c r="O1149" s="50">
        <f>IFERROR(IF(N1148,O1148/N1148*100,0),0)</f>
        <v>0</v>
      </c>
      <c r="P1149" s="50">
        <f t="shared" ref="P1149" si="7148">IFERROR(IF(O1148,P1148/O1148*100,0),0)</f>
        <v>0</v>
      </c>
      <c r="Q1149" s="50">
        <f t="shared" ref="Q1149:S1149" si="7149">IFERROR(IF(P1148,Q1148/P1148*100,0),0)</f>
        <v>0</v>
      </c>
      <c r="R1149" s="50">
        <f t="shared" si="7149"/>
        <v>0</v>
      </c>
      <c r="S1149" s="50">
        <f t="shared" si="7149"/>
        <v>0</v>
      </c>
      <c r="T1149" s="215"/>
      <c r="AA1149" s="177" t="s">
        <v>110</v>
      </c>
      <c r="AD1149" s="107" t="s">
        <v>683</v>
      </c>
      <c r="AE1149" s="50" t="s">
        <v>683</v>
      </c>
      <c r="AF1149" s="50" t="s">
        <v>683</v>
      </c>
      <c r="AG1149" s="50" t="s">
        <v>683</v>
      </c>
      <c r="AH1149" s="50" t="s">
        <v>683</v>
      </c>
      <c r="AI1149" s="50" t="s">
        <v>683</v>
      </c>
      <c r="AJ1149" s="50"/>
      <c r="AK1149" s="107" t="s">
        <v>683</v>
      </c>
      <c r="AL1149" s="50" t="s">
        <v>683</v>
      </c>
      <c r="AM1149" s="50" t="s">
        <v>683</v>
      </c>
      <c r="AN1149" s="50"/>
      <c r="AO1149" s="50" t="s">
        <v>683</v>
      </c>
    </row>
    <row r="1150" spans="1:41" ht="15.75" outlineLevel="1" collapsed="1">
      <c r="A1150" s="155">
        <v>611370</v>
      </c>
      <c r="B1150" s="15"/>
      <c r="E1150" s="28"/>
      <c r="F1150" s="63"/>
      <c r="G1150" s="61"/>
      <c r="H1150" s="61"/>
      <c r="I1150" s="61"/>
      <c r="J1150" s="61"/>
      <c r="K1150" s="61"/>
      <c r="L1150" s="61"/>
      <c r="M1150" s="61"/>
      <c r="N1150" s="61"/>
      <c r="O1150" s="61"/>
      <c r="P1150" s="61"/>
      <c r="Q1150" s="61"/>
      <c r="R1150" s="61"/>
    </row>
    <row r="1151" spans="1:41" ht="15.75">
      <c r="A1151" s="155">
        <v>611380</v>
      </c>
      <c r="B1151" s="158"/>
      <c r="C1151" s="159"/>
      <c r="D1151" s="160"/>
      <c r="E1151" s="161"/>
      <c r="F1151" s="162"/>
      <c r="G1151" s="163"/>
      <c r="H1151" s="164"/>
      <c r="I1151" s="164"/>
      <c r="J1151" s="164"/>
      <c r="K1151" s="164"/>
      <c r="L1151" s="164"/>
      <c r="M1151" s="164"/>
      <c r="N1151" s="163"/>
      <c r="O1151" s="164"/>
      <c r="P1151" s="164"/>
      <c r="Q1151" s="164"/>
      <c r="R1151" s="164"/>
    </row>
    <row r="1152" spans="1:41" ht="15.75" customHeight="1" outlineLevel="1">
      <c r="A1152" s="155">
        <v>611390</v>
      </c>
      <c r="B1152" s="15"/>
      <c r="E1152" s="28"/>
      <c r="F1152" s="41"/>
      <c r="G1152" s="64"/>
      <c r="H1152" s="64"/>
      <c r="I1152" s="64"/>
      <c r="J1152" s="64"/>
      <c r="K1152" s="64"/>
      <c r="L1152" s="36"/>
      <c r="M1152" s="28"/>
      <c r="N1152" s="28"/>
      <c r="O1152" s="65" t="s">
        <v>76</v>
      </c>
    </row>
    <row r="1153" spans="1:41" ht="15.75" customHeight="1" outlineLevel="1">
      <c r="A1153" s="155">
        <v>611400</v>
      </c>
      <c r="B1153" s="15"/>
      <c r="C1153" s="42"/>
      <c r="D1153" s="42"/>
      <c r="E1153" s="247" t="s">
        <v>124</v>
      </c>
      <c r="F1153" s="247"/>
      <c r="G1153" s="247"/>
      <c r="H1153" s="247"/>
      <c r="I1153" s="247"/>
      <c r="J1153" s="247"/>
      <c r="K1153" s="247"/>
      <c r="L1153" s="247"/>
      <c r="M1153" s="247"/>
      <c r="N1153" s="247"/>
      <c r="O1153" s="247"/>
      <c r="P1153" s="247"/>
      <c r="Q1153" s="247"/>
      <c r="R1153" s="184"/>
    </row>
    <row r="1154" spans="1:41" ht="15.75" customHeight="1" outlineLevel="1">
      <c r="A1154" s="155">
        <v>611410</v>
      </c>
      <c r="B1154" s="15"/>
      <c r="C1154" s="39"/>
      <c r="D1154" s="39"/>
      <c r="E1154" s="246" t="s">
        <v>614</v>
      </c>
      <c r="F1154" s="246"/>
      <c r="G1154" s="246"/>
      <c r="H1154" s="246"/>
      <c r="I1154" s="246"/>
      <c r="J1154" s="246"/>
      <c r="K1154" s="246"/>
      <c r="L1154" s="246"/>
      <c r="M1154" s="246"/>
      <c r="N1154" s="246"/>
      <c r="O1154" s="246"/>
      <c r="P1154" s="246"/>
      <c r="Q1154" s="246"/>
      <c r="R1154" s="183"/>
    </row>
    <row r="1155" spans="1:41" ht="14.25" customHeight="1" outlineLevel="1">
      <c r="A1155" s="155">
        <v>611420</v>
      </c>
      <c r="B1155" s="15"/>
      <c r="E1155" s="48"/>
      <c r="F1155" s="49"/>
      <c r="G1155" s="43"/>
      <c r="H1155" s="43"/>
      <c r="I1155" s="43"/>
      <c r="J1155" s="43"/>
      <c r="K1155" s="43"/>
      <c r="L1155" s="43"/>
      <c r="M1155" s="43"/>
    </row>
    <row r="1156" spans="1:41" ht="15.75" outlineLevel="1">
      <c r="A1156" s="155">
        <v>611430</v>
      </c>
      <c r="B1156" s="233" t="s">
        <v>67</v>
      </c>
      <c r="C1156" s="234" t="s">
        <v>68</v>
      </c>
      <c r="D1156" s="141"/>
      <c r="E1156" s="236" t="s">
        <v>0</v>
      </c>
      <c r="F1156" s="238" t="s">
        <v>11</v>
      </c>
      <c r="G1156" s="10">
        <v>2021</v>
      </c>
      <c r="H1156" s="10">
        <v>2022</v>
      </c>
      <c r="I1156" s="10">
        <v>2023</v>
      </c>
      <c r="J1156" s="10">
        <v>2024</v>
      </c>
      <c r="K1156" s="10">
        <v>2025</v>
      </c>
      <c r="L1156" s="10">
        <v>2026</v>
      </c>
      <c r="M1156" s="10">
        <v>2027</v>
      </c>
      <c r="N1156" s="20">
        <v>2021</v>
      </c>
      <c r="O1156" s="20">
        <v>2022</v>
      </c>
      <c r="P1156" s="20">
        <v>2023</v>
      </c>
      <c r="Q1156" s="20">
        <v>2024</v>
      </c>
      <c r="R1156" s="20">
        <v>2023</v>
      </c>
      <c r="S1156" s="20">
        <v>2024</v>
      </c>
      <c r="T1156" s="221"/>
    </row>
    <row r="1157" spans="1:41" ht="15.75" outlineLevel="1">
      <c r="A1157" s="155">
        <v>611440</v>
      </c>
      <c r="B1157" s="233" t="s">
        <v>9</v>
      </c>
      <c r="C1157" s="235" t="s">
        <v>9</v>
      </c>
      <c r="D1157" s="142"/>
      <c r="E1157" s="237"/>
      <c r="F1157" s="239"/>
      <c r="G1157" s="10" t="s">
        <v>1</v>
      </c>
      <c r="H1157" s="10" t="s">
        <v>1</v>
      </c>
      <c r="I1157" s="10" t="s">
        <v>1</v>
      </c>
      <c r="J1157" s="10" t="s">
        <v>2</v>
      </c>
      <c r="K1157" s="10" t="s">
        <v>3</v>
      </c>
      <c r="L1157" s="10" t="s">
        <v>3</v>
      </c>
      <c r="M1157" s="10" t="s">
        <v>3</v>
      </c>
      <c r="N1157" s="20" t="s">
        <v>79</v>
      </c>
      <c r="O1157" s="20" t="s">
        <v>79</v>
      </c>
      <c r="P1157" s="20" t="s">
        <v>79</v>
      </c>
      <c r="Q1157" s="20" t="s">
        <v>79</v>
      </c>
      <c r="R1157" s="196" t="s">
        <v>675</v>
      </c>
      <c r="S1157" s="196" t="s">
        <v>675</v>
      </c>
      <c r="T1157" s="222"/>
    </row>
    <row r="1158" spans="1:41" ht="15.75" hidden="1" outlineLevel="1">
      <c r="A1158" s="155">
        <v>611450</v>
      </c>
      <c r="B1158" s="11">
        <f t="shared" si="653"/>
        <v>630</v>
      </c>
      <c r="C1158" s="47"/>
      <c r="D1158" s="143"/>
      <c r="E1158" s="25"/>
      <c r="F1158" s="25"/>
      <c r="G1158" s="27"/>
      <c r="H1158" s="27"/>
      <c r="I1158" s="27"/>
      <c r="J1158" s="27"/>
      <c r="K1158" s="27"/>
      <c r="L1158" s="27"/>
      <c r="M1158" s="27"/>
      <c r="N1158" s="27"/>
      <c r="O1158" s="27"/>
      <c r="P1158" s="27"/>
      <c r="Q1158" s="27"/>
      <c r="R1158" s="190"/>
      <c r="AD1158" s="125">
        <v>0</v>
      </c>
      <c r="AE1158" s="125">
        <v>0</v>
      </c>
      <c r="AF1158" s="125">
        <v>0</v>
      </c>
      <c r="AG1158" s="125">
        <v>0</v>
      </c>
      <c r="AH1158" s="125">
        <v>0</v>
      </c>
      <c r="AI1158" s="125">
        <v>0</v>
      </c>
      <c r="AJ1158" s="125"/>
      <c r="AK1158" s="125">
        <v>0</v>
      </c>
      <c r="AL1158" s="125">
        <v>0</v>
      </c>
      <c r="AM1158" s="125">
        <v>0</v>
      </c>
      <c r="AN1158" s="125"/>
      <c r="AO1158" s="125">
        <v>0</v>
      </c>
    </row>
    <row r="1159" spans="1:41" ht="39" outlineLevel="1">
      <c r="A1159" s="155">
        <v>611460</v>
      </c>
      <c r="B1159" s="11">
        <f t="shared" si="653"/>
        <v>630700000</v>
      </c>
      <c r="C1159" s="11">
        <v>700000</v>
      </c>
      <c r="D1159" s="140"/>
      <c r="E1159" s="106" t="s">
        <v>633</v>
      </c>
      <c r="F1159" s="24" t="s">
        <v>109</v>
      </c>
      <c r="G1159" s="128">
        <f>ROUND(SUM(G1161,G1162,G1163,G1164,G1165,G1166,G1167,G1168,G1169,G1170,G1171,G1172,G1173,G1174,G1175,G1176,G1177,G1178,G1179),2)</f>
        <v>189</v>
      </c>
      <c r="H1159" s="128">
        <f t="shared" ref="H1159:S1159" si="7150">ROUND(SUM(H1161,H1162,H1163,H1164,H1165,H1166,H1167,H1168,H1169,H1170,H1171,H1172,H1173,H1174,H1175,H1176,H1177,H1178,H1179),2)</f>
        <v>180</v>
      </c>
      <c r="I1159" s="128">
        <f t="shared" si="7150"/>
        <v>269</v>
      </c>
      <c r="J1159" s="128">
        <f t="shared" si="7150"/>
        <v>269</v>
      </c>
      <c r="K1159" s="128">
        <f t="shared" si="7150"/>
        <v>269</v>
      </c>
      <c r="L1159" s="128">
        <f t="shared" si="7150"/>
        <v>269</v>
      </c>
      <c r="M1159" s="128">
        <f t="shared" si="7150"/>
        <v>269</v>
      </c>
      <c r="N1159" s="128">
        <f t="shared" si="7150"/>
        <v>189</v>
      </c>
      <c r="O1159" s="128">
        <f t="shared" si="7150"/>
        <v>189</v>
      </c>
      <c r="P1159" s="128">
        <f t="shared" si="7150"/>
        <v>183</v>
      </c>
      <c r="Q1159" s="128">
        <f t="shared" si="7150"/>
        <v>0</v>
      </c>
      <c r="R1159" s="128">
        <f>ROUND(SUM(R1161,R1162,R1163,R1164,R1165,R1166,R1167,R1168,R1169,R1170,R1171,R1172,R1173,R1174,R1175,R1176,R1177,R1178,R1179),2)</f>
        <v>0</v>
      </c>
      <c r="S1159" s="128">
        <f t="shared" si="7150"/>
        <v>0</v>
      </c>
      <c r="T1159" s="223"/>
      <c r="AA1159" s="98"/>
      <c r="AD1159" s="128">
        <v>14547</v>
      </c>
      <c r="AE1159" s="128">
        <v>15358</v>
      </c>
      <c r="AF1159" s="128">
        <v>15552</v>
      </c>
      <c r="AG1159" s="128">
        <v>15744</v>
      </c>
      <c r="AH1159" s="128">
        <v>15775</v>
      </c>
      <c r="AI1159" s="128">
        <v>15793</v>
      </c>
      <c r="AJ1159" s="128"/>
      <c r="AK1159" s="128">
        <v>14273.3</v>
      </c>
      <c r="AL1159" s="128">
        <v>14846</v>
      </c>
      <c r="AM1159" s="128">
        <v>15229</v>
      </c>
      <c r="AN1159" s="128"/>
      <c r="AO1159" s="128">
        <v>0</v>
      </c>
    </row>
    <row r="1160" spans="1:41" ht="32.25" outlineLevel="1" thickBot="1">
      <c r="A1160" s="155">
        <v>611470</v>
      </c>
      <c r="B1160" s="11"/>
      <c r="C1160" s="11"/>
      <c r="D1160" s="140"/>
      <c r="E1160" s="57" t="s">
        <v>113</v>
      </c>
      <c r="F1160" s="25"/>
      <c r="G1160" s="27"/>
      <c r="H1160" s="27"/>
      <c r="I1160" s="27"/>
      <c r="J1160" s="27"/>
      <c r="K1160" s="27"/>
      <c r="L1160" s="27"/>
      <c r="M1160" s="27"/>
      <c r="N1160" s="27"/>
      <c r="O1160" s="27"/>
      <c r="P1160" s="27"/>
      <c r="Q1160" s="27"/>
      <c r="R1160" s="27"/>
      <c r="S1160" s="27"/>
      <c r="T1160" s="210"/>
      <c r="AA1160" s="98"/>
    </row>
    <row r="1161" spans="1:41" ht="16.5" outlineLevel="1" thickBot="1">
      <c r="A1161" s="155">
        <v>611480</v>
      </c>
      <c r="B1161" s="11">
        <f t="shared" si="653"/>
        <v>630700010</v>
      </c>
      <c r="C1161" s="11">
        <v>700010</v>
      </c>
      <c r="D1161" s="140"/>
      <c r="E1161" s="147" t="str">
        <f>IF($C$2&gt;12,IF(VLOOKUP(IF($C$2&gt;12,CONCATENATE($F$3,VLOOKUP(C1161,справочник_поселений_рабочее!$J$5:$K$67,2,0)),VLOOKUP(C1161,справочник_поселений_рабочее!$J$5:$K$67,2,0)),справочник_поселений_рабочее!$C$11:$D$999,2,0)="","-",VLOOKUP(IF($C$2&gt;12,CONCATENATE($F$3,VLOOKUP(C1161,справочник_поселений_рабочее!$J$5:$K$67,2,0)),VLOOKUP(C1161,справочник_поселений_рабочее!$J$5:$K$67,2,0)),справочник_поселений_рабочее!$C$11:$D$999,2,0)),"     -")</f>
        <v>Божковское</v>
      </c>
      <c r="F1161" s="24" t="s">
        <v>109</v>
      </c>
      <c r="G1161" s="125">
        <v>0</v>
      </c>
      <c r="H1161" s="125">
        <v>0</v>
      </c>
      <c r="I1161" s="125">
        <v>0</v>
      </c>
      <c r="J1161" s="227">
        <v>0</v>
      </c>
      <c r="K1161" s="227">
        <v>0</v>
      </c>
      <c r="L1161" s="227">
        <v>0</v>
      </c>
      <c r="M1161" s="125">
        <v>0</v>
      </c>
      <c r="N1161" s="125">
        <v>0</v>
      </c>
      <c r="O1161" s="125">
        <v>0</v>
      </c>
      <c r="P1161" s="125">
        <v>0</v>
      </c>
      <c r="Q1161" s="125">
        <v>0</v>
      </c>
      <c r="R1161" s="125" t="str">
        <f t="shared" ref="R1161:R1179" si="7151">IF(AO1161="","",AO1161)</f>
        <v/>
      </c>
      <c r="S1161" s="125"/>
      <c r="T1161" s="211"/>
      <c r="AA1161" s="97"/>
      <c r="AB1161" s="189"/>
      <c r="AD1161" s="125">
        <v>2601</v>
      </c>
      <c r="AE1161" s="125">
        <v>2503</v>
      </c>
      <c r="AF1161" s="125">
        <v>2630</v>
      </c>
      <c r="AG1161" s="125">
        <v>2630</v>
      </c>
      <c r="AH1161" s="125">
        <v>2645</v>
      </c>
      <c r="AI1161" s="125">
        <v>2653</v>
      </c>
      <c r="AJ1161" s="125"/>
      <c r="AK1161" s="125">
        <v>2657.3</v>
      </c>
      <c r="AL1161" s="125">
        <v>2635.5</v>
      </c>
      <c r="AM1161" s="125">
        <v>2503</v>
      </c>
      <c r="AN1161" s="125"/>
      <c r="AO1161" s="125" t="s">
        <v>683</v>
      </c>
    </row>
    <row r="1162" spans="1:41" ht="15.75" outlineLevel="1">
      <c r="A1162" s="155">
        <v>611490</v>
      </c>
      <c r="B1162" s="11">
        <f t="shared" si="653"/>
        <v>630700020</v>
      </c>
      <c r="C1162" s="11">
        <v>700020</v>
      </c>
      <c r="D1162" s="140"/>
      <c r="E1162" s="147" t="str">
        <f>IF($C$2&gt;12,IF(VLOOKUP(IF($C$2&gt;12,CONCATENATE($F$3,VLOOKUP(C1162,справочник_поселений_рабочее!$J$5:$K$67,2,0)),VLOOKUP(C1162,справочник_поселений_рабочее!$J$5:$K$67,2,0)),справочник_поселений_рабочее!$C$11:$D$999,2,0)="","-",VLOOKUP(IF($C$2&gt;12,CONCATENATE($F$3,VLOOKUP(C1162,справочник_поселений_рабочее!$J$5:$K$67,2,0)),VLOOKUP(C1162,справочник_поселений_рабочее!$J$5:$K$67,2,0)),справочник_поселений_рабочее!$C$11:$D$999,2,0)),"     -")</f>
        <v>Владимировское</v>
      </c>
      <c r="F1162" s="24" t="s">
        <v>109</v>
      </c>
      <c r="G1162" s="125">
        <v>0</v>
      </c>
      <c r="H1162" s="125">
        <v>0</v>
      </c>
      <c r="I1162" s="125">
        <v>0</v>
      </c>
      <c r="J1162" s="125">
        <v>0</v>
      </c>
      <c r="K1162" s="125">
        <v>0</v>
      </c>
      <c r="L1162" s="125">
        <v>0</v>
      </c>
      <c r="M1162" s="125">
        <v>0</v>
      </c>
      <c r="N1162" s="125">
        <v>0</v>
      </c>
      <c r="O1162" s="125">
        <v>0</v>
      </c>
      <c r="P1162" s="125">
        <v>0</v>
      </c>
      <c r="Q1162" s="125">
        <v>0</v>
      </c>
      <c r="R1162" s="125" t="str">
        <f t="shared" si="7151"/>
        <v/>
      </c>
      <c r="S1162" s="125"/>
      <c r="T1162" s="211"/>
      <c r="AD1162" s="125">
        <v>470</v>
      </c>
      <c r="AE1162" s="125">
        <v>464</v>
      </c>
      <c r="AF1162" s="125">
        <v>470</v>
      </c>
      <c r="AG1162" s="125">
        <v>470</v>
      </c>
      <c r="AH1162" s="125">
        <v>470</v>
      </c>
      <c r="AI1162" s="125">
        <v>470</v>
      </c>
      <c r="AJ1162" s="125"/>
      <c r="AK1162" s="125">
        <v>441</v>
      </c>
      <c r="AL1162" s="125">
        <v>471</v>
      </c>
      <c r="AM1162" s="125">
        <v>464</v>
      </c>
      <c r="AN1162" s="125"/>
      <c r="AO1162" s="125" t="s">
        <v>683</v>
      </c>
    </row>
    <row r="1163" spans="1:41" ht="15.75" outlineLevel="1">
      <c r="A1163" s="155">
        <v>611500</v>
      </c>
      <c r="B1163" s="11">
        <f t="shared" si="653"/>
        <v>630700030</v>
      </c>
      <c r="C1163" s="11">
        <v>700030</v>
      </c>
      <c r="D1163" s="140"/>
      <c r="E1163" s="147" t="str">
        <f>IF($C$2&gt;12,IF(VLOOKUP(IF($C$2&gt;12,CONCATENATE($F$3,VLOOKUP(C1163,справочник_поселений_рабочее!$J$5:$K$67,2,0)),VLOOKUP(C1163,справочник_поселений_рабочее!$J$5:$K$67,2,0)),справочник_поселений_рабочее!$C$11:$D$999,2,0)="","-",VLOOKUP(IF($C$2&gt;12,CONCATENATE($F$3,VLOOKUP(C1163,справочник_поселений_рабочее!$J$5:$K$67,2,0)),VLOOKUP(C1163,справочник_поселений_рабочее!$J$5:$K$67,2,0)),справочник_поселений_рабочее!$C$11:$D$999,2,0)),"     -")</f>
        <v>Горненское г.п.</v>
      </c>
      <c r="F1163" s="24" t="s">
        <v>109</v>
      </c>
      <c r="G1163" s="125">
        <f t="shared" ref="G1163:G1179" si="7152">IF(AD1163="","",AD1163)</f>
        <v>189</v>
      </c>
      <c r="H1163" s="125">
        <f t="shared" ref="H1163:H1179" si="7153">IF(AE1163="","",AE1163)</f>
        <v>180</v>
      </c>
      <c r="I1163" s="125">
        <v>269</v>
      </c>
      <c r="J1163" s="125">
        <v>269</v>
      </c>
      <c r="K1163" s="125">
        <v>269</v>
      </c>
      <c r="L1163" s="125">
        <v>269</v>
      </c>
      <c r="M1163" s="125">
        <v>269</v>
      </c>
      <c r="N1163" s="125">
        <f t="shared" ref="N1163:N1179" si="7154">IF(AK1163="","",AK1163)</f>
        <v>189</v>
      </c>
      <c r="O1163" s="125">
        <f t="shared" ref="O1163:O1179" si="7155">IF(AL1163="","",AL1163)</f>
        <v>189</v>
      </c>
      <c r="P1163" s="125">
        <v>183</v>
      </c>
      <c r="Q1163" s="125">
        <v>0</v>
      </c>
      <c r="R1163" s="125" t="str">
        <f t="shared" si="7151"/>
        <v/>
      </c>
      <c r="S1163" s="125"/>
      <c r="T1163" s="211"/>
      <c r="AA1163" s="177"/>
      <c r="AB1163" s="177"/>
      <c r="AC1163" s="177"/>
      <c r="AD1163" s="125">
        <v>189</v>
      </c>
      <c r="AE1163" s="125">
        <v>180</v>
      </c>
      <c r="AF1163" s="125">
        <v>167</v>
      </c>
      <c r="AG1163" s="125">
        <v>167</v>
      </c>
      <c r="AH1163" s="125">
        <v>167</v>
      </c>
      <c r="AI1163" s="125">
        <v>167</v>
      </c>
      <c r="AJ1163" s="125"/>
      <c r="AK1163" s="125">
        <v>189</v>
      </c>
      <c r="AL1163" s="125">
        <v>189</v>
      </c>
      <c r="AM1163" s="125">
        <v>180</v>
      </c>
      <c r="AN1163" s="125"/>
      <c r="AO1163" s="125" t="s">
        <v>683</v>
      </c>
    </row>
    <row r="1164" spans="1:41" ht="15.75" outlineLevel="1">
      <c r="A1164" s="155">
        <v>611510</v>
      </c>
      <c r="B1164" s="11">
        <f t="shared" si="653"/>
        <v>630700040</v>
      </c>
      <c r="C1164" s="11">
        <v>700040</v>
      </c>
      <c r="D1164" s="140"/>
      <c r="E1164" s="147" t="str">
        <f>IF($C$2&gt;12,IF(VLOOKUP(IF($C$2&gt;12,CONCATENATE($F$3,VLOOKUP(C1164,справочник_поселений_рабочее!$J$5:$K$67,2,0)),VLOOKUP(C1164,справочник_поселений_рабочее!$J$5:$K$67,2,0)),справочник_поселений_рабочее!$C$11:$D$999,2,0)="","-",VLOOKUP(IF($C$2&gt;12,CONCATENATE($F$3,VLOOKUP(C1164,справочник_поселений_рабочее!$J$5:$K$67,2,0)),VLOOKUP(C1164,справочник_поселений_рабочее!$J$5:$K$67,2,0)),справочник_поселений_рабочее!$C$11:$D$999,2,0)),"     -")</f>
        <v>Гуково-Гнилушевское</v>
      </c>
      <c r="F1164" s="24" t="s">
        <v>109</v>
      </c>
      <c r="G1164" s="125">
        <v>0</v>
      </c>
      <c r="H1164" s="125">
        <v>0</v>
      </c>
      <c r="I1164" s="125">
        <v>0</v>
      </c>
      <c r="J1164" s="125">
        <v>0</v>
      </c>
      <c r="K1164" s="125">
        <v>0</v>
      </c>
      <c r="L1164" s="125">
        <v>0</v>
      </c>
      <c r="M1164" s="125">
        <v>0</v>
      </c>
      <c r="N1164" s="125">
        <v>0</v>
      </c>
      <c r="O1164" s="125">
        <v>0</v>
      </c>
      <c r="P1164" s="125">
        <v>0</v>
      </c>
      <c r="Q1164" s="125">
        <v>0</v>
      </c>
      <c r="R1164" s="125" t="str">
        <f t="shared" si="7151"/>
        <v/>
      </c>
      <c r="S1164" s="125"/>
      <c r="T1164" s="211"/>
      <c r="AA1164" s="177"/>
      <c r="AB1164" s="177"/>
      <c r="AC1164" s="177"/>
      <c r="AD1164" s="125">
        <v>267</v>
      </c>
      <c r="AE1164" s="125">
        <v>296</v>
      </c>
      <c r="AF1164" s="125">
        <v>260</v>
      </c>
      <c r="AG1164" s="125">
        <v>260</v>
      </c>
      <c r="AH1164" s="125">
        <v>260</v>
      </c>
      <c r="AI1164" s="125">
        <v>260</v>
      </c>
      <c r="AJ1164" s="125"/>
      <c r="AK1164" s="125">
        <v>284</v>
      </c>
      <c r="AL1164" s="125">
        <v>267</v>
      </c>
      <c r="AM1164" s="125">
        <v>296</v>
      </c>
      <c r="AN1164" s="125"/>
      <c r="AO1164" s="125" t="s">
        <v>683</v>
      </c>
    </row>
    <row r="1165" spans="1:41" ht="15.75" outlineLevel="1">
      <c r="A1165" s="155">
        <v>611520</v>
      </c>
      <c r="B1165" s="11">
        <f t="shared" si="653"/>
        <v>630700050</v>
      </c>
      <c r="C1165" s="11">
        <v>700050</v>
      </c>
      <c r="D1165" s="140"/>
      <c r="E1165" s="147" t="str">
        <f>IF($C$2&gt;12,IF(VLOOKUP(IF($C$2&gt;12,CONCATENATE($F$3,VLOOKUP(C1165,справочник_поселений_рабочее!$J$5:$K$67,2,0)),VLOOKUP(C1165,справочник_поселений_рабочее!$J$5:$K$67,2,0)),справочник_поселений_рабочее!$C$11:$D$999,2,0)="","-",VLOOKUP(IF($C$2&gt;12,CONCATENATE($F$3,VLOOKUP(C1165,справочник_поселений_рабочее!$J$5:$K$67,2,0)),VLOOKUP(C1165,справочник_поселений_рабочее!$J$5:$K$67,2,0)),справочник_поселений_рабочее!$C$11:$D$999,2,0)),"     -")</f>
        <v>Долотинское</v>
      </c>
      <c r="F1165" s="24" t="s">
        <v>109</v>
      </c>
      <c r="G1165" s="125">
        <v>0</v>
      </c>
      <c r="H1165" s="125">
        <v>0</v>
      </c>
      <c r="I1165" s="125">
        <v>0</v>
      </c>
      <c r="J1165" s="125">
        <v>0</v>
      </c>
      <c r="K1165" s="125">
        <v>0</v>
      </c>
      <c r="L1165" s="125">
        <v>0</v>
      </c>
      <c r="M1165" s="125">
        <v>0</v>
      </c>
      <c r="N1165" s="125">
        <v>0</v>
      </c>
      <c r="O1165" s="125">
        <v>0</v>
      </c>
      <c r="P1165" s="125">
        <v>0</v>
      </c>
      <c r="Q1165" s="125">
        <v>0</v>
      </c>
      <c r="R1165" s="125" t="str">
        <f t="shared" si="7151"/>
        <v/>
      </c>
      <c r="S1165" s="125"/>
      <c r="T1165" s="211"/>
      <c r="AA1165" s="177"/>
      <c r="AB1165" s="177"/>
      <c r="AC1165" s="177"/>
      <c r="AD1165" s="125">
        <v>240</v>
      </c>
      <c r="AE1165" s="125">
        <v>231</v>
      </c>
      <c r="AF1165" s="125">
        <v>204</v>
      </c>
      <c r="AG1165" s="125">
        <v>204</v>
      </c>
      <c r="AH1165" s="125">
        <v>204</v>
      </c>
      <c r="AI1165" s="125">
        <v>204</v>
      </c>
      <c r="AJ1165" s="125"/>
      <c r="AK1165" s="125">
        <v>259</v>
      </c>
      <c r="AL1165" s="125">
        <v>240</v>
      </c>
      <c r="AM1165" s="125">
        <v>231</v>
      </c>
      <c r="AN1165" s="125"/>
      <c r="AO1165" s="125" t="s">
        <v>683</v>
      </c>
    </row>
    <row r="1166" spans="1:41" ht="15.75" outlineLevel="1">
      <c r="A1166" s="155">
        <v>611530</v>
      </c>
      <c r="B1166" s="11">
        <f t="shared" si="653"/>
        <v>630700060</v>
      </c>
      <c r="C1166" s="11">
        <v>700060</v>
      </c>
      <c r="D1166" s="140"/>
      <c r="E1166" s="147" t="str">
        <f>IF($C$2&gt;12,IF(VLOOKUP(IF($C$2&gt;12,CONCATENATE($F$3,VLOOKUP(C1166,справочник_поселений_рабочее!$J$5:$K$67,2,0)),VLOOKUP(C1166,справочник_поселений_рабочее!$J$5:$K$67,2,0)),справочник_поселений_рабочее!$C$11:$D$999,2,0)="","-",VLOOKUP(IF($C$2&gt;12,CONCATENATE($F$3,VLOOKUP(C1166,справочник_поселений_рабочее!$J$5:$K$67,2,0)),VLOOKUP(C1166,справочник_поселений_рабочее!$J$5:$K$67,2,0)),справочник_поселений_рабочее!$C$11:$D$999,2,0)),"     -")</f>
        <v>Киселевское</v>
      </c>
      <c r="F1166" s="24" t="s">
        <v>109</v>
      </c>
      <c r="G1166" s="125">
        <v>0</v>
      </c>
      <c r="H1166" s="125">
        <v>0</v>
      </c>
      <c r="I1166" s="125">
        <v>0</v>
      </c>
      <c r="J1166" s="227">
        <v>0</v>
      </c>
      <c r="K1166" s="227">
        <v>0</v>
      </c>
      <c r="L1166" s="227">
        <v>0</v>
      </c>
      <c r="M1166" s="125">
        <v>0</v>
      </c>
      <c r="N1166" s="125">
        <v>0</v>
      </c>
      <c r="O1166" s="125">
        <v>0</v>
      </c>
      <c r="P1166" s="125">
        <v>0</v>
      </c>
      <c r="Q1166" s="125">
        <v>0</v>
      </c>
      <c r="R1166" s="125" t="str">
        <f t="shared" si="7151"/>
        <v/>
      </c>
      <c r="S1166" s="125"/>
      <c r="T1166" s="211"/>
      <c r="AA1166" s="177"/>
      <c r="AB1166" s="177"/>
      <c r="AC1166" s="177"/>
      <c r="AD1166" s="125">
        <v>1780</v>
      </c>
      <c r="AE1166" s="125">
        <v>2411</v>
      </c>
      <c r="AF1166" s="125">
        <v>2561</v>
      </c>
      <c r="AG1166" s="125">
        <v>2644</v>
      </c>
      <c r="AH1166" s="125">
        <v>2658</v>
      </c>
      <c r="AI1166" s="125">
        <v>2667</v>
      </c>
      <c r="AJ1166" s="125"/>
      <c r="AK1166" s="125">
        <v>1387</v>
      </c>
      <c r="AL1166" s="125">
        <v>1795.5</v>
      </c>
      <c r="AM1166" s="125">
        <v>2411</v>
      </c>
      <c r="AN1166" s="125"/>
      <c r="AO1166" s="125" t="s">
        <v>683</v>
      </c>
    </row>
    <row r="1167" spans="1:41" ht="15.75" outlineLevel="1">
      <c r="A1167" s="155">
        <v>611540</v>
      </c>
      <c r="B1167" s="11">
        <f t="shared" si="653"/>
        <v>630700070</v>
      </c>
      <c r="C1167" s="11">
        <v>700070</v>
      </c>
      <c r="D1167" s="140"/>
      <c r="E1167" s="147" t="str">
        <f>IF($C$2&gt;12,IF(VLOOKUP(IF($C$2&gt;12,CONCATENATE($F$3,VLOOKUP(C1167,справочник_поселений_рабочее!$J$5:$K$67,2,0)),VLOOKUP(C1167,справочник_поселений_рабочее!$J$5:$K$67,2,0)),справочник_поселений_рабочее!$C$11:$D$999,2,0)="","-",VLOOKUP(IF($C$2&gt;12,CONCATENATE($F$3,VLOOKUP(C1167,справочник_поселений_рабочее!$J$5:$K$67,2,0)),VLOOKUP(C1167,справочник_поселений_рабочее!$J$5:$K$67,2,0)),справочник_поселений_рабочее!$C$11:$D$999,2,0)),"     -")</f>
        <v>Ковалевское</v>
      </c>
      <c r="F1167" s="24" t="s">
        <v>109</v>
      </c>
      <c r="G1167" s="125">
        <v>0</v>
      </c>
      <c r="H1167" s="125">
        <v>0</v>
      </c>
      <c r="I1167" s="125">
        <v>0</v>
      </c>
      <c r="J1167" s="125">
        <v>0</v>
      </c>
      <c r="K1167" s="125">
        <v>0</v>
      </c>
      <c r="L1167" s="125">
        <v>0</v>
      </c>
      <c r="M1167" s="125">
        <v>0</v>
      </c>
      <c r="N1167" s="125">
        <v>0</v>
      </c>
      <c r="O1167" s="125">
        <v>0</v>
      </c>
      <c r="P1167" s="125">
        <v>0</v>
      </c>
      <c r="Q1167" s="125">
        <v>0</v>
      </c>
      <c r="R1167" s="125" t="str">
        <f t="shared" si="7151"/>
        <v/>
      </c>
      <c r="S1167" s="125"/>
      <c r="T1167" s="211"/>
      <c r="AA1167" s="177"/>
      <c r="AB1167" s="177"/>
      <c r="AC1167" s="177"/>
      <c r="AD1167" s="125">
        <v>120</v>
      </c>
      <c r="AE1167" s="125">
        <v>122</v>
      </c>
      <c r="AF1167" s="125">
        <v>120</v>
      </c>
      <c r="AG1167" s="125">
        <v>120</v>
      </c>
      <c r="AH1167" s="125">
        <v>120</v>
      </c>
      <c r="AI1167" s="125">
        <v>120</v>
      </c>
      <c r="AJ1167" s="125"/>
      <c r="AK1167" s="125">
        <v>123</v>
      </c>
      <c r="AL1167" s="125">
        <v>124</v>
      </c>
      <c r="AM1167" s="125">
        <v>122</v>
      </c>
      <c r="AN1167" s="125"/>
      <c r="AO1167" s="125" t="s">
        <v>683</v>
      </c>
    </row>
    <row r="1168" spans="1:41" ht="15.75" outlineLevel="1">
      <c r="A1168" s="155">
        <v>611550</v>
      </c>
      <c r="B1168" s="11">
        <f t="shared" ref="B1168:B1173" si="7156">VALUE(CONCATENATE($A$2,$C$4,C1168))</f>
        <v>630700080</v>
      </c>
      <c r="C1168" s="11">
        <v>700080</v>
      </c>
      <c r="D1168" s="140"/>
      <c r="E1168" s="147" t="str">
        <f>IF($C$2&gt;12,IF(VLOOKUP(IF($C$2&gt;12,CONCATENATE($F$3,VLOOKUP(C1168,справочник_поселений_рабочее!$J$5:$K$67,2,0)),VLOOKUP(C1168,справочник_поселений_рабочее!$J$5:$K$67,2,0)),справочник_поселений_рабочее!$C$11:$D$999,2,0)="","-",VLOOKUP(IF($C$2&gt;12,CONCATENATE($F$3,VLOOKUP(C1168,справочник_поселений_рабочее!$J$5:$K$67,2,0)),VLOOKUP(C1168,справочник_поселений_рабочее!$J$5:$K$67,2,0)),справочник_поселений_рабочее!$C$11:$D$999,2,0)),"     -")</f>
        <v>Комиссаровское</v>
      </c>
      <c r="F1168" s="24" t="s">
        <v>109</v>
      </c>
      <c r="G1168" s="125">
        <v>0</v>
      </c>
      <c r="H1168" s="125">
        <v>0</v>
      </c>
      <c r="I1168" s="125">
        <v>0</v>
      </c>
      <c r="J1168" s="125">
        <v>0</v>
      </c>
      <c r="K1168" s="125">
        <v>0</v>
      </c>
      <c r="L1168" s="125">
        <v>0</v>
      </c>
      <c r="M1168" s="125">
        <v>0</v>
      </c>
      <c r="N1168" s="125">
        <v>0</v>
      </c>
      <c r="O1168" s="125">
        <v>0</v>
      </c>
      <c r="P1168" s="125">
        <v>0</v>
      </c>
      <c r="Q1168" s="125">
        <v>0</v>
      </c>
      <c r="R1168" s="125" t="str">
        <f t="shared" si="7151"/>
        <v/>
      </c>
      <c r="S1168" s="125"/>
      <c r="T1168" s="211"/>
      <c r="AD1168" s="125">
        <v>230</v>
      </c>
      <c r="AE1168" s="125">
        <v>196</v>
      </c>
      <c r="AF1168" s="125">
        <v>233</v>
      </c>
      <c r="AG1168" s="125">
        <v>233</v>
      </c>
      <c r="AH1168" s="125">
        <v>233</v>
      </c>
      <c r="AI1168" s="125">
        <v>233</v>
      </c>
      <c r="AJ1168" s="125"/>
      <c r="AK1168" s="125">
        <v>267</v>
      </c>
      <c r="AL1168" s="125">
        <v>230</v>
      </c>
      <c r="AM1168" s="125">
        <v>196</v>
      </c>
      <c r="AN1168" s="125"/>
      <c r="AO1168" s="125" t="s">
        <v>683</v>
      </c>
    </row>
    <row r="1169" spans="1:41" ht="15.75" outlineLevel="1">
      <c r="A1169" s="155">
        <v>611560</v>
      </c>
      <c r="B1169" s="11">
        <f t="shared" si="7156"/>
        <v>630700090</v>
      </c>
      <c r="C1169" s="11">
        <v>700090</v>
      </c>
      <c r="D1169" s="140"/>
      <c r="E1169" s="147" t="str">
        <f>IF($C$2&gt;12,IF(VLOOKUP(IF($C$2&gt;12,CONCATENATE($F$3,VLOOKUP(C1169,справочник_поселений_рабочее!$J$5:$K$67,2,0)),VLOOKUP(C1169,справочник_поселений_рабочее!$J$5:$K$67,2,0)),справочник_поселений_рабочее!$C$11:$D$999,2,0)="","-",VLOOKUP(IF($C$2&gt;12,CONCATENATE($F$3,VLOOKUP(C1169,справочник_поселений_рабочее!$J$5:$K$67,2,0)),VLOOKUP(C1169,справочник_поселений_рабочее!$J$5:$K$67,2,0)),справочник_поселений_рабочее!$C$11:$D$999,2,0)),"     -")</f>
        <v>Красносулинское г.п.</v>
      </c>
      <c r="F1169" s="24" t="s">
        <v>109</v>
      </c>
      <c r="G1169" s="125">
        <v>0</v>
      </c>
      <c r="H1169" s="125">
        <v>0</v>
      </c>
      <c r="I1169" s="125">
        <v>0</v>
      </c>
      <c r="J1169" s="227">
        <v>0</v>
      </c>
      <c r="K1169" s="227">
        <v>0</v>
      </c>
      <c r="L1169" s="227">
        <v>0</v>
      </c>
      <c r="M1169" s="125">
        <v>0</v>
      </c>
      <c r="N1169" s="125">
        <v>0</v>
      </c>
      <c r="O1169" s="125">
        <v>0</v>
      </c>
      <c r="P1169" s="125">
        <v>0</v>
      </c>
      <c r="Q1169" s="125">
        <v>0</v>
      </c>
      <c r="R1169" s="125" t="str">
        <f t="shared" si="7151"/>
        <v/>
      </c>
      <c r="S1169" s="125"/>
      <c r="T1169" s="211"/>
      <c r="AD1169" s="125">
        <v>6386</v>
      </c>
      <c r="AE1169" s="125">
        <v>6314</v>
      </c>
      <c r="AF1169" s="125">
        <v>6266</v>
      </c>
      <c r="AG1169" s="125">
        <v>6375</v>
      </c>
      <c r="AH1169" s="125">
        <v>6377</v>
      </c>
      <c r="AI1169" s="125">
        <v>6378</v>
      </c>
      <c r="AJ1169" s="125"/>
      <c r="AK1169" s="125">
        <v>6518</v>
      </c>
      <c r="AL1169" s="125">
        <v>6610</v>
      </c>
      <c r="AM1169" s="125">
        <v>6185</v>
      </c>
      <c r="AN1169" s="125"/>
      <c r="AO1169" s="125" t="s">
        <v>683</v>
      </c>
    </row>
    <row r="1170" spans="1:41" ht="15.75" outlineLevel="1">
      <c r="A1170" s="155">
        <v>611570</v>
      </c>
      <c r="B1170" s="11">
        <f t="shared" si="7156"/>
        <v>630700100</v>
      </c>
      <c r="C1170" s="11">
        <v>700100</v>
      </c>
      <c r="D1170" s="140"/>
      <c r="E1170" s="147" t="str">
        <f>IF($C$2&gt;12,IF(VLOOKUP(IF($C$2&gt;12,CONCATENATE($F$3,VLOOKUP(C1170,справочник_поселений_рабочее!$J$5:$K$67,2,0)),VLOOKUP(C1170,справочник_поселений_рабочее!$J$5:$K$67,2,0)),справочник_поселений_рабочее!$C$11:$D$999,2,0)="","-",VLOOKUP(IF($C$2&gt;12,CONCATENATE($F$3,VLOOKUP(C1170,справочник_поселений_рабочее!$J$5:$K$67,2,0)),VLOOKUP(C1170,справочник_поселений_рабочее!$J$5:$K$67,2,0)),справочник_поселений_рабочее!$C$11:$D$999,2,0)),"     -")</f>
        <v>Михайловское</v>
      </c>
      <c r="F1170" s="24" t="s">
        <v>109</v>
      </c>
      <c r="G1170" s="125">
        <v>0</v>
      </c>
      <c r="H1170" s="125">
        <v>0</v>
      </c>
      <c r="I1170" s="125">
        <v>0</v>
      </c>
      <c r="J1170" s="227">
        <v>0</v>
      </c>
      <c r="K1170" s="227">
        <v>0</v>
      </c>
      <c r="L1170" s="227">
        <v>0</v>
      </c>
      <c r="M1170" s="125">
        <v>0</v>
      </c>
      <c r="N1170" s="125">
        <v>0</v>
      </c>
      <c r="O1170" s="125">
        <v>0</v>
      </c>
      <c r="P1170" s="125">
        <v>0</v>
      </c>
      <c r="Q1170" s="125">
        <v>0</v>
      </c>
      <c r="R1170" s="125" t="str">
        <f t="shared" si="7151"/>
        <v/>
      </c>
      <c r="S1170" s="125"/>
      <c r="T1170" s="211"/>
      <c r="AD1170" s="125">
        <v>945</v>
      </c>
      <c r="AE1170" s="125">
        <v>1314</v>
      </c>
      <c r="AF1170" s="125">
        <v>1314</v>
      </c>
      <c r="AG1170" s="125">
        <v>1314</v>
      </c>
      <c r="AH1170" s="125">
        <v>1314</v>
      </c>
      <c r="AI1170" s="125">
        <v>1314</v>
      </c>
      <c r="AJ1170" s="125"/>
      <c r="AK1170" s="125">
        <v>936</v>
      </c>
      <c r="AL1170" s="125">
        <v>960</v>
      </c>
      <c r="AM1170" s="125">
        <v>1314</v>
      </c>
      <c r="AN1170" s="125"/>
      <c r="AO1170" s="125" t="s">
        <v>683</v>
      </c>
    </row>
    <row r="1171" spans="1:41" ht="15.75" outlineLevel="1">
      <c r="A1171" s="155">
        <v>611580</v>
      </c>
      <c r="B1171" s="11">
        <f t="shared" si="7156"/>
        <v>630700110</v>
      </c>
      <c r="C1171" s="11">
        <v>700110</v>
      </c>
      <c r="D1171" s="140"/>
      <c r="E1171" s="147" t="str">
        <f>IF($C$2&gt;12,IF(VLOOKUP(IF($C$2&gt;12,CONCATENATE($F$3,VLOOKUP(C1171,справочник_поселений_рабочее!$J$5:$K$67,2,0)),VLOOKUP(C1171,справочник_поселений_рабочее!$J$5:$K$67,2,0)),справочник_поселений_рабочее!$C$11:$D$999,2,0)="","-",VLOOKUP(IF($C$2&gt;12,CONCATENATE($F$3,VLOOKUP(C1171,справочник_поселений_рабочее!$J$5:$K$67,2,0)),VLOOKUP(C1171,справочник_поселений_рабочее!$J$5:$K$67,2,0)),справочник_поселений_рабочее!$C$11:$D$999,2,0)),"     -")</f>
        <v>Пролетарское</v>
      </c>
      <c r="F1171" s="24" t="s">
        <v>109</v>
      </c>
      <c r="G1171" s="125">
        <v>0</v>
      </c>
      <c r="H1171" s="125">
        <v>0</v>
      </c>
      <c r="I1171" s="125">
        <v>0</v>
      </c>
      <c r="J1171" s="125">
        <v>0</v>
      </c>
      <c r="K1171" s="125">
        <v>0</v>
      </c>
      <c r="L1171" s="125">
        <v>0</v>
      </c>
      <c r="M1171" s="125">
        <v>0</v>
      </c>
      <c r="N1171" s="125">
        <v>0</v>
      </c>
      <c r="O1171" s="125">
        <v>0</v>
      </c>
      <c r="P1171" s="125">
        <v>0</v>
      </c>
      <c r="Q1171" s="125">
        <v>0</v>
      </c>
      <c r="R1171" s="125" t="str">
        <f t="shared" si="7151"/>
        <v/>
      </c>
      <c r="S1171" s="125"/>
      <c r="T1171" s="211"/>
      <c r="AD1171" s="125">
        <v>362</v>
      </c>
      <c r="AE1171" s="125">
        <v>365</v>
      </c>
      <c r="AF1171" s="125">
        <v>365</v>
      </c>
      <c r="AG1171" s="125">
        <v>365</v>
      </c>
      <c r="AH1171" s="125">
        <v>365</v>
      </c>
      <c r="AI1171" s="125">
        <v>365</v>
      </c>
      <c r="AJ1171" s="125"/>
      <c r="AK1171" s="125">
        <v>258</v>
      </c>
      <c r="AL1171" s="125">
        <v>362</v>
      </c>
      <c r="AM1171" s="125">
        <v>365</v>
      </c>
      <c r="AN1171" s="125"/>
      <c r="AO1171" s="125" t="s">
        <v>683</v>
      </c>
    </row>
    <row r="1172" spans="1:41" ht="15.75" outlineLevel="1">
      <c r="A1172" s="155">
        <v>611590</v>
      </c>
      <c r="B1172" s="11">
        <f t="shared" si="7156"/>
        <v>630700120</v>
      </c>
      <c r="C1172" s="11">
        <v>700120</v>
      </c>
      <c r="D1172" s="140"/>
      <c r="E1172" s="147" t="str">
        <f>IF($C$2&gt;12,IF(VLOOKUP(IF($C$2&gt;12,CONCATENATE($F$3,VLOOKUP(C1172,справочник_поселений_рабочее!$J$5:$K$67,2,0)),VLOOKUP(C1172,справочник_поселений_рабочее!$J$5:$K$67,2,0)),справочник_поселений_рабочее!$C$11:$D$999,2,0)="","-",VLOOKUP(IF($C$2&gt;12,CONCATENATE($F$3,VLOOKUP(C1172,справочник_поселений_рабочее!$J$5:$K$67,2,0)),VLOOKUP(C1172,справочник_поселений_рабочее!$J$5:$K$67,2,0)),справочник_поселений_рабочее!$C$11:$D$999,2,0)),"     -")</f>
        <v>Садковское</v>
      </c>
      <c r="F1172" s="24" t="s">
        <v>109</v>
      </c>
      <c r="G1172" s="125">
        <v>0</v>
      </c>
      <c r="H1172" s="125">
        <v>0</v>
      </c>
      <c r="I1172" s="125">
        <v>0</v>
      </c>
      <c r="J1172" s="125">
        <v>0</v>
      </c>
      <c r="K1172" s="125">
        <v>0</v>
      </c>
      <c r="L1172" s="125">
        <v>0</v>
      </c>
      <c r="M1172" s="125">
        <v>0</v>
      </c>
      <c r="N1172" s="125">
        <v>0</v>
      </c>
      <c r="O1172" s="125">
        <v>0</v>
      </c>
      <c r="P1172" s="125">
        <v>0</v>
      </c>
      <c r="Q1172" s="125">
        <v>0</v>
      </c>
      <c r="R1172" s="125" t="str">
        <f t="shared" si="7151"/>
        <v/>
      </c>
      <c r="S1172" s="125"/>
      <c r="T1172" s="211"/>
      <c r="AD1172" s="125">
        <v>299</v>
      </c>
      <c r="AE1172" s="125">
        <v>270</v>
      </c>
      <c r="AF1172" s="125">
        <v>270</v>
      </c>
      <c r="AG1172" s="125">
        <v>270</v>
      </c>
      <c r="AH1172" s="125">
        <v>270</v>
      </c>
      <c r="AI1172" s="125">
        <v>270</v>
      </c>
      <c r="AJ1172" s="125"/>
      <c r="AK1172" s="125">
        <v>291</v>
      </c>
      <c r="AL1172" s="125">
        <v>299</v>
      </c>
      <c r="AM1172" s="125">
        <v>270</v>
      </c>
      <c r="AN1172" s="125"/>
      <c r="AO1172" s="125" t="s">
        <v>683</v>
      </c>
    </row>
    <row r="1173" spans="1:41" ht="15.75" outlineLevel="1">
      <c r="A1173" s="155">
        <v>611600</v>
      </c>
      <c r="B1173" s="11">
        <f t="shared" si="7156"/>
        <v>630700130</v>
      </c>
      <c r="C1173" s="11">
        <v>700130</v>
      </c>
      <c r="D1173" s="140"/>
      <c r="E1173" s="147" t="str">
        <f>IF($C$2&gt;12,IF(VLOOKUP(IF($C$2&gt;12,CONCATENATE($F$3,VLOOKUP(C1173,справочник_поселений_рабочее!$J$5:$K$67,2,0)),VLOOKUP(C1173,справочник_поселений_рабочее!$J$5:$K$67,2,0)),справочник_поселений_рабочее!$C$11:$D$999,2,0)="","-",VLOOKUP(IF($C$2&gt;12,CONCATENATE($F$3,VLOOKUP(C1173,справочник_поселений_рабочее!$J$5:$K$67,2,0)),VLOOKUP(C1173,справочник_поселений_рабочее!$J$5:$K$67,2,0)),справочник_поселений_рабочее!$C$11:$D$999,2,0)),"     -")</f>
        <v>Табунщиковское</v>
      </c>
      <c r="F1173" s="24" t="s">
        <v>109</v>
      </c>
      <c r="G1173" s="125">
        <v>0</v>
      </c>
      <c r="H1173" s="125">
        <v>0</v>
      </c>
      <c r="I1173" s="125">
        <v>0</v>
      </c>
      <c r="J1173" s="125">
        <v>0</v>
      </c>
      <c r="K1173" s="125">
        <v>0</v>
      </c>
      <c r="L1173" s="125">
        <v>0</v>
      </c>
      <c r="M1173" s="125">
        <v>0</v>
      </c>
      <c r="N1173" s="125">
        <v>0</v>
      </c>
      <c r="O1173" s="125">
        <v>0</v>
      </c>
      <c r="P1173" s="125">
        <v>0</v>
      </c>
      <c r="Q1173" s="125">
        <v>0</v>
      </c>
      <c r="R1173" s="125" t="str">
        <f t="shared" si="7151"/>
        <v/>
      </c>
      <c r="S1173" s="125"/>
      <c r="T1173" s="211"/>
      <c r="AD1173" s="125">
        <v>304</v>
      </c>
      <c r="AE1173" s="125">
        <v>332</v>
      </c>
      <c r="AF1173" s="125">
        <v>332</v>
      </c>
      <c r="AG1173" s="125">
        <v>332</v>
      </c>
      <c r="AH1173" s="125">
        <v>332</v>
      </c>
      <c r="AI1173" s="125">
        <v>332</v>
      </c>
      <c r="AJ1173" s="125"/>
      <c r="AK1173" s="125">
        <v>292</v>
      </c>
      <c r="AL1173" s="125">
        <v>304</v>
      </c>
      <c r="AM1173" s="125">
        <v>332</v>
      </c>
      <c r="AN1173" s="125"/>
      <c r="AO1173" s="125" t="s">
        <v>683</v>
      </c>
    </row>
    <row r="1174" spans="1:41" ht="15.75" outlineLevel="1">
      <c r="A1174" s="155">
        <v>611610</v>
      </c>
      <c r="B1174" s="11">
        <f t="shared" ref="B1174:B1179" si="7157">VALUE(CONCATENATE($A$2,$C$4,C1174))</f>
        <v>630700140</v>
      </c>
      <c r="C1174" s="11">
        <v>700140</v>
      </c>
      <c r="D1174" s="140"/>
      <c r="E1174" s="147" t="str">
        <f>IF($C$2&gt;12,IF(VLOOKUP(IF($C$2&gt;12,CONCATENATE($F$3,VLOOKUP(C1174,справочник_поселений_рабочее!$J$5:$K$67,2,0)),VLOOKUP(C1174,справочник_поселений_рабочее!$J$5:$K$67,2,0)),справочник_поселений_рабочее!$C$11:$D$999,2,0)="","-",VLOOKUP(IF($C$2&gt;12,CONCATENATE($F$3,VLOOKUP(C1174,справочник_поселений_рабочее!$J$5:$K$67,2,0)),VLOOKUP(C1174,справочник_поселений_рабочее!$J$5:$K$67,2,0)),справочник_поселений_рабочее!$C$11:$D$999,2,0)),"     -")</f>
        <v>Углеродовское г.п.</v>
      </c>
      <c r="F1174" s="24" t="s">
        <v>109</v>
      </c>
      <c r="G1174" s="125">
        <v>0</v>
      </c>
      <c r="H1174" s="125">
        <v>0</v>
      </c>
      <c r="I1174" s="125">
        <v>0</v>
      </c>
      <c r="J1174" s="125">
        <v>0</v>
      </c>
      <c r="K1174" s="125">
        <v>0</v>
      </c>
      <c r="L1174" s="125">
        <v>0</v>
      </c>
      <c r="M1174" s="125">
        <v>0</v>
      </c>
      <c r="N1174" s="125">
        <v>0</v>
      </c>
      <c r="O1174" s="125">
        <v>0</v>
      </c>
      <c r="P1174" s="125">
        <v>0</v>
      </c>
      <c r="Q1174" s="125">
        <v>0</v>
      </c>
      <c r="R1174" s="125" t="str">
        <f t="shared" si="7151"/>
        <v/>
      </c>
      <c r="S1174" s="125"/>
      <c r="T1174" s="211"/>
      <c r="AD1174" s="125">
        <v>69</v>
      </c>
      <c r="AE1174" s="125">
        <v>107</v>
      </c>
      <c r="AF1174" s="125">
        <v>107</v>
      </c>
      <c r="AG1174" s="125">
        <v>107</v>
      </c>
      <c r="AH1174" s="125">
        <v>107</v>
      </c>
      <c r="AI1174" s="125">
        <v>107</v>
      </c>
      <c r="AJ1174" s="125"/>
      <c r="AK1174" s="125">
        <v>72</v>
      </c>
      <c r="AL1174" s="125">
        <v>69</v>
      </c>
      <c r="AM1174" s="125">
        <v>107</v>
      </c>
      <c r="AN1174" s="125"/>
      <c r="AO1174" s="125" t="s">
        <v>683</v>
      </c>
    </row>
    <row r="1175" spans="1:41" ht="15.75" outlineLevel="1">
      <c r="A1175" s="155">
        <v>611620</v>
      </c>
      <c r="B1175" s="11">
        <f t="shared" si="7157"/>
        <v>630700150</v>
      </c>
      <c r="C1175" s="11">
        <v>700150</v>
      </c>
      <c r="D1175" s="140"/>
      <c r="E1175" s="147" t="str">
        <f>IF($C$2&gt;12,IF(VLOOKUP(IF($C$2&gt;12,CONCATENATE($F$3,VLOOKUP(C1175,справочник_поселений_рабочее!$J$5:$K$67,2,0)),VLOOKUP(C1175,справочник_поселений_рабочее!$J$5:$K$67,2,0)),справочник_поселений_рабочее!$C$11:$D$999,2,0)="","-",VLOOKUP(IF($C$2&gt;12,CONCATENATE($F$3,VLOOKUP(C1175,справочник_поселений_рабочее!$J$5:$K$67,2,0)),VLOOKUP(C1175,справочник_поселений_рабочее!$J$5:$K$67,2,0)),справочник_поселений_рабочее!$C$11:$D$999,2,0)),"     -")</f>
        <v>Ударниковское</v>
      </c>
      <c r="F1175" s="24" t="s">
        <v>109</v>
      </c>
      <c r="G1175" s="125">
        <v>0</v>
      </c>
      <c r="H1175" s="125">
        <v>0</v>
      </c>
      <c r="I1175" s="125">
        <v>0</v>
      </c>
      <c r="J1175" s="125">
        <v>0</v>
      </c>
      <c r="K1175" s="125">
        <v>0</v>
      </c>
      <c r="L1175" s="125">
        <v>0</v>
      </c>
      <c r="M1175" s="125">
        <v>0</v>
      </c>
      <c r="N1175" s="125">
        <v>0</v>
      </c>
      <c r="O1175" s="125">
        <v>0</v>
      </c>
      <c r="P1175" s="125">
        <v>0</v>
      </c>
      <c r="Q1175" s="125">
        <v>0</v>
      </c>
      <c r="R1175" s="125" t="str">
        <f t="shared" si="7151"/>
        <v/>
      </c>
      <c r="S1175" s="125"/>
      <c r="T1175" s="211"/>
      <c r="AD1175" s="125">
        <v>285</v>
      </c>
      <c r="AE1175" s="125">
        <v>253</v>
      </c>
      <c r="AF1175" s="125">
        <v>253</v>
      </c>
      <c r="AG1175" s="125">
        <v>253</v>
      </c>
      <c r="AH1175" s="125">
        <v>253</v>
      </c>
      <c r="AI1175" s="125">
        <v>253</v>
      </c>
      <c r="AJ1175" s="125"/>
      <c r="AK1175" s="125">
        <v>299</v>
      </c>
      <c r="AL1175" s="125">
        <v>290</v>
      </c>
      <c r="AM1175" s="125">
        <v>253</v>
      </c>
      <c r="AN1175" s="125"/>
      <c r="AO1175" s="125" t="s">
        <v>683</v>
      </c>
    </row>
    <row r="1176" spans="1:41" ht="15.75" hidden="1" outlineLevel="1">
      <c r="A1176" s="155">
        <v>611630</v>
      </c>
      <c r="B1176" s="11">
        <f t="shared" si="7157"/>
        <v>630700160</v>
      </c>
      <c r="C1176" s="11">
        <v>700160</v>
      </c>
      <c r="D1176" s="140"/>
      <c r="E1176" s="147" t="str">
        <f>IF($C$2&gt;12,IF(VLOOKUP(IF($C$2&gt;12,CONCATENATE($F$3,VLOOKUP(C1176,справочник_поселений_рабочее!$J$5:$K$67,2,0)),VLOOKUP(C1176,справочник_поселений_рабочее!$J$5:$K$67,2,0)),справочник_поселений_рабочее!$C$11:$D$999,2,0)="","-",VLOOKUP(IF($C$2&gt;12,CONCATENATE($F$3,VLOOKUP(C1176,справочник_поселений_рабочее!$J$5:$K$67,2,0)),VLOOKUP(C1176,справочник_поселений_рабочее!$J$5:$K$67,2,0)),справочник_поселений_рабочее!$C$11:$D$999,2,0)),"     -")</f>
        <v>-</v>
      </c>
      <c r="F1176" s="24" t="s">
        <v>109</v>
      </c>
      <c r="G1176" s="125" t="str">
        <f t="shared" si="7152"/>
        <v/>
      </c>
      <c r="H1176" s="125" t="str">
        <f t="shared" si="7153"/>
        <v/>
      </c>
      <c r="I1176" s="125" t="str">
        <f t="shared" ref="I1176:I1179" si="7158">IF(AF1176="","",AF1176)</f>
        <v/>
      </c>
      <c r="J1176" s="125" t="str">
        <f t="shared" ref="J1176:J1179" si="7159">IF(AG1176="","",AG1176)</f>
        <v/>
      </c>
      <c r="K1176" s="125" t="str">
        <f t="shared" ref="K1176:K1179" si="7160">IF(AH1176="","",AH1176)</f>
        <v/>
      </c>
      <c r="L1176" s="125" t="str">
        <f t="shared" ref="L1176:L1179" si="7161">IF(AI1176="","",AI1176)</f>
        <v/>
      </c>
      <c r="M1176" s="125"/>
      <c r="N1176" s="125" t="str">
        <f t="shared" si="7154"/>
        <v/>
      </c>
      <c r="O1176" s="125" t="str">
        <f t="shared" si="7155"/>
        <v/>
      </c>
      <c r="P1176" s="125" t="str">
        <f t="shared" ref="P1176:P1179" si="7162">IF(AM1176="","",AM1176)</f>
        <v/>
      </c>
      <c r="Q1176" s="125"/>
      <c r="R1176" s="125" t="str">
        <f t="shared" si="7151"/>
        <v/>
      </c>
      <c r="S1176" s="125"/>
      <c r="T1176" s="211"/>
      <c r="AD1176" s="125" t="s">
        <v>683</v>
      </c>
      <c r="AE1176" s="125" t="s">
        <v>683</v>
      </c>
      <c r="AF1176" s="125" t="s">
        <v>683</v>
      </c>
      <c r="AG1176" s="125" t="s">
        <v>683</v>
      </c>
      <c r="AH1176" s="125" t="s">
        <v>683</v>
      </c>
      <c r="AI1176" s="125" t="s">
        <v>683</v>
      </c>
      <c r="AJ1176" s="125"/>
      <c r="AK1176" s="125" t="s">
        <v>683</v>
      </c>
      <c r="AL1176" s="125" t="s">
        <v>683</v>
      </c>
      <c r="AM1176" s="125" t="s">
        <v>683</v>
      </c>
      <c r="AN1176" s="125"/>
      <c r="AO1176" s="125" t="s">
        <v>683</v>
      </c>
    </row>
    <row r="1177" spans="1:41" ht="15.75" hidden="1" outlineLevel="1">
      <c r="A1177" s="155">
        <v>611640</v>
      </c>
      <c r="B1177" s="11">
        <f t="shared" si="7157"/>
        <v>630700170</v>
      </c>
      <c r="C1177" s="11">
        <v>700170</v>
      </c>
      <c r="D1177" s="140"/>
      <c r="E1177" s="147" t="str">
        <f>IF($C$2&gt;12,IF(VLOOKUP(IF($C$2&gt;12,CONCATENATE($F$3,VLOOKUP(C1177,справочник_поселений_рабочее!$J$5:$K$67,2,0)),VLOOKUP(C1177,справочник_поселений_рабочее!$J$5:$K$67,2,0)),справочник_поселений_рабочее!$C$11:$D$999,2,0)="","-",VLOOKUP(IF($C$2&gt;12,CONCATENATE($F$3,VLOOKUP(C1177,справочник_поселений_рабочее!$J$5:$K$67,2,0)),VLOOKUP(C1177,справочник_поселений_рабочее!$J$5:$K$67,2,0)),справочник_поселений_рабочее!$C$11:$D$999,2,0)),"     -")</f>
        <v>-</v>
      </c>
      <c r="F1177" s="24" t="s">
        <v>109</v>
      </c>
      <c r="G1177" s="125" t="str">
        <f t="shared" si="7152"/>
        <v/>
      </c>
      <c r="H1177" s="125" t="str">
        <f t="shared" si="7153"/>
        <v/>
      </c>
      <c r="I1177" s="125" t="str">
        <f t="shared" si="7158"/>
        <v/>
      </c>
      <c r="J1177" s="125" t="str">
        <f t="shared" si="7159"/>
        <v/>
      </c>
      <c r="K1177" s="125" t="str">
        <f t="shared" si="7160"/>
        <v/>
      </c>
      <c r="L1177" s="125" t="str">
        <f t="shared" si="7161"/>
        <v/>
      </c>
      <c r="M1177" s="125"/>
      <c r="N1177" s="125" t="str">
        <f t="shared" si="7154"/>
        <v/>
      </c>
      <c r="O1177" s="125" t="str">
        <f t="shared" si="7155"/>
        <v/>
      </c>
      <c r="P1177" s="125" t="str">
        <f t="shared" si="7162"/>
        <v/>
      </c>
      <c r="Q1177" s="125"/>
      <c r="R1177" s="125" t="str">
        <f t="shared" si="7151"/>
        <v/>
      </c>
      <c r="S1177" s="125"/>
      <c r="T1177" s="211"/>
      <c r="AD1177" s="125" t="s">
        <v>683</v>
      </c>
      <c r="AE1177" s="125" t="s">
        <v>683</v>
      </c>
      <c r="AF1177" s="125" t="s">
        <v>683</v>
      </c>
      <c r="AG1177" s="125" t="s">
        <v>683</v>
      </c>
      <c r="AH1177" s="125" t="s">
        <v>683</v>
      </c>
      <c r="AI1177" s="125" t="s">
        <v>683</v>
      </c>
      <c r="AJ1177" s="125"/>
      <c r="AK1177" s="125" t="s">
        <v>683</v>
      </c>
      <c r="AL1177" s="125" t="s">
        <v>683</v>
      </c>
      <c r="AM1177" s="125" t="s">
        <v>683</v>
      </c>
      <c r="AN1177" s="125"/>
      <c r="AO1177" s="125" t="s">
        <v>683</v>
      </c>
    </row>
    <row r="1178" spans="1:41" ht="15.75" hidden="1" outlineLevel="1">
      <c r="A1178" s="155">
        <v>611650</v>
      </c>
      <c r="B1178" s="11">
        <f t="shared" si="7157"/>
        <v>630700180</v>
      </c>
      <c r="C1178" s="11">
        <v>700180</v>
      </c>
      <c r="D1178" s="140"/>
      <c r="E1178" s="147" t="str">
        <f>IF($C$2&gt;12,IF(VLOOKUP(IF($C$2&gt;12,CONCATENATE($F$3,VLOOKUP(C1178,справочник_поселений_рабочее!$J$5:$K$67,2,0)),VLOOKUP(C1178,справочник_поселений_рабочее!$J$5:$K$67,2,0)),справочник_поселений_рабочее!$C$11:$D$999,2,0)="","-",VLOOKUP(IF($C$2&gt;12,CONCATENATE($F$3,VLOOKUP(C1178,справочник_поселений_рабочее!$J$5:$K$67,2,0)),VLOOKUP(C1178,справочник_поселений_рабочее!$J$5:$K$67,2,0)),справочник_поселений_рабочее!$C$11:$D$999,2,0)),"     -")</f>
        <v>-</v>
      </c>
      <c r="F1178" s="24" t="s">
        <v>109</v>
      </c>
      <c r="G1178" s="125" t="str">
        <f t="shared" si="7152"/>
        <v/>
      </c>
      <c r="H1178" s="125" t="str">
        <f t="shared" si="7153"/>
        <v/>
      </c>
      <c r="I1178" s="125" t="str">
        <f t="shared" si="7158"/>
        <v/>
      </c>
      <c r="J1178" s="125" t="str">
        <f t="shared" si="7159"/>
        <v/>
      </c>
      <c r="K1178" s="125" t="str">
        <f t="shared" si="7160"/>
        <v/>
      </c>
      <c r="L1178" s="125" t="str">
        <f t="shared" si="7161"/>
        <v/>
      </c>
      <c r="M1178" s="125"/>
      <c r="N1178" s="125" t="str">
        <f t="shared" si="7154"/>
        <v/>
      </c>
      <c r="O1178" s="125" t="str">
        <f t="shared" si="7155"/>
        <v/>
      </c>
      <c r="P1178" s="125" t="str">
        <f t="shared" si="7162"/>
        <v/>
      </c>
      <c r="Q1178" s="125"/>
      <c r="R1178" s="125" t="str">
        <f t="shared" si="7151"/>
        <v/>
      </c>
      <c r="S1178" s="125"/>
      <c r="T1178" s="211"/>
      <c r="AD1178" s="125" t="s">
        <v>683</v>
      </c>
      <c r="AE1178" s="125" t="s">
        <v>683</v>
      </c>
      <c r="AF1178" s="125" t="s">
        <v>683</v>
      </c>
      <c r="AG1178" s="125" t="s">
        <v>683</v>
      </c>
      <c r="AH1178" s="125" t="s">
        <v>683</v>
      </c>
      <c r="AI1178" s="125" t="s">
        <v>683</v>
      </c>
      <c r="AJ1178" s="125"/>
      <c r="AK1178" s="125" t="s">
        <v>683</v>
      </c>
      <c r="AL1178" s="125" t="s">
        <v>683</v>
      </c>
      <c r="AM1178" s="125" t="s">
        <v>683</v>
      </c>
      <c r="AN1178" s="125"/>
      <c r="AO1178" s="125" t="s">
        <v>683</v>
      </c>
    </row>
    <row r="1179" spans="1:41" ht="15.75" hidden="1" outlineLevel="1">
      <c r="A1179" s="155">
        <v>611660</v>
      </c>
      <c r="B1179" s="11">
        <f t="shared" si="7157"/>
        <v>630700190</v>
      </c>
      <c r="C1179" s="11">
        <v>700190</v>
      </c>
      <c r="D1179" s="140"/>
      <c r="E1179" s="147" t="str">
        <f>IF($C$2&gt;12,IF(VLOOKUP(IF($C$2&gt;12,CONCATENATE($F$3,VLOOKUP(C1179,справочник_поселений_рабочее!$J$5:$K$67,2,0)),VLOOKUP(C1179,справочник_поселений_рабочее!$J$5:$K$67,2,0)),справочник_поселений_рабочее!$C$11:$D$999,2,0)="","-",VLOOKUP(IF($C$2&gt;12,CONCATENATE($F$3,VLOOKUP(C1179,справочник_поселений_рабочее!$J$5:$K$67,2,0)),VLOOKUP(C1179,справочник_поселений_рабочее!$J$5:$K$67,2,0)),справочник_поселений_рабочее!$C$11:$D$999,2,0)),"     -")</f>
        <v>-</v>
      </c>
      <c r="F1179" s="24" t="s">
        <v>109</v>
      </c>
      <c r="G1179" s="125" t="str">
        <f t="shared" si="7152"/>
        <v/>
      </c>
      <c r="H1179" s="125" t="str">
        <f t="shared" si="7153"/>
        <v/>
      </c>
      <c r="I1179" s="125" t="str">
        <f t="shared" si="7158"/>
        <v/>
      </c>
      <c r="J1179" s="125" t="str">
        <f t="shared" si="7159"/>
        <v/>
      </c>
      <c r="K1179" s="125" t="str">
        <f t="shared" si="7160"/>
        <v/>
      </c>
      <c r="L1179" s="125" t="str">
        <f t="shared" si="7161"/>
        <v/>
      </c>
      <c r="M1179" s="125"/>
      <c r="N1179" s="125" t="str">
        <f t="shared" si="7154"/>
        <v/>
      </c>
      <c r="O1179" s="125" t="str">
        <f t="shared" si="7155"/>
        <v/>
      </c>
      <c r="P1179" s="125" t="str">
        <f t="shared" si="7162"/>
        <v/>
      </c>
      <c r="Q1179" s="125"/>
      <c r="R1179" s="125" t="str">
        <f t="shared" si="7151"/>
        <v/>
      </c>
      <c r="S1179" s="125"/>
      <c r="T1179" s="211"/>
      <c r="AD1179" s="125" t="s">
        <v>683</v>
      </c>
      <c r="AE1179" s="125" t="s">
        <v>683</v>
      </c>
      <c r="AF1179" s="125" t="s">
        <v>683</v>
      </c>
      <c r="AG1179" s="125" t="s">
        <v>683</v>
      </c>
      <c r="AH1179" s="125" t="s">
        <v>683</v>
      </c>
      <c r="AI1179" s="125" t="s">
        <v>683</v>
      </c>
      <c r="AJ1179" s="125"/>
      <c r="AK1179" s="125" t="s">
        <v>683</v>
      </c>
      <c r="AL1179" s="125" t="s">
        <v>683</v>
      </c>
      <c r="AM1179" s="125" t="s">
        <v>683</v>
      </c>
      <c r="AN1179" s="125"/>
      <c r="AO1179" s="125" t="s">
        <v>683</v>
      </c>
    </row>
    <row r="1180" spans="1:41" ht="39" outlineLevel="1">
      <c r="A1180" s="155">
        <v>611670</v>
      </c>
      <c r="B1180" s="11">
        <f t="shared" si="653"/>
        <v>630710000</v>
      </c>
      <c r="C1180" s="11">
        <v>710000</v>
      </c>
      <c r="D1180" s="140"/>
      <c r="E1180" s="106" t="s">
        <v>114</v>
      </c>
      <c r="F1180" s="24" t="s">
        <v>105</v>
      </c>
      <c r="G1180" s="123">
        <f>IF(G1159,G1221*1000/12/G1159,0)</f>
        <v>27063.902116402118</v>
      </c>
      <c r="H1180" s="123">
        <f t="shared" ref="H1180:M1180" si="7163">IF(H1159,H1221*1000/12/H1159,0)</f>
        <v>31891.199074074073</v>
      </c>
      <c r="I1180" s="123">
        <f t="shared" si="7163"/>
        <v>33341.79987608426</v>
      </c>
      <c r="J1180" s="123">
        <f t="shared" si="7163"/>
        <v>34252.599132589836</v>
      </c>
      <c r="K1180" s="128">
        <f t="shared" si="7163"/>
        <v>34998.299256505576</v>
      </c>
      <c r="L1180" s="128">
        <f t="shared" si="7163"/>
        <v>35689.200743494424</v>
      </c>
      <c r="M1180" s="128">
        <f t="shared" si="7163"/>
        <v>36236.301115241637</v>
      </c>
      <c r="N1180" s="123">
        <f>IF(N1159,N1221*1000/3/N1159,0)</f>
        <v>26100.088183421518</v>
      </c>
      <c r="O1180" s="123">
        <f>IF(O1159,O1221*1000/3/O1159,0)</f>
        <v>28412.063492063491</v>
      </c>
      <c r="P1180" s="123">
        <f>IF(P1159,P1221*1000/3/P1159,0)</f>
        <v>32465.300546448088</v>
      </c>
      <c r="Q1180" s="123">
        <f>IF(Q1159,Q1221*1000/3/Q1159,0)</f>
        <v>0</v>
      </c>
      <c r="R1180" s="123">
        <f>IF(R1159,R1221*1000/2/R1159,0)</f>
        <v>0</v>
      </c>
      <c r="S1180" s="123">
        <f>IF(S1159,S1221*1000/2/S1159,0)</f>
        <v>0</v>
      </c>
      <c r="T1180" s="224"/>
      <c r="AD1180" s="123">
        <v>38606.554100501824</v>
      </c>
      <c r="AE1180" s="123">
        <v>45710.590029083643</v>
      </c>
      <c r="AF1180" s="123">
        <v>48723.447573731137</v>
      </c>
      <c r="AG1180" s="123">
        <v>51078.037082909897</v>
      </c>
      <c r="AH1180" s="128">
        <v>53477.830163761231</v>
      </c>
      <c r="AI1180" s="128">
        <v>55883.615209269927</v>
      </c>
      <c r="AJ1180" s="128"/>
      <c r="AK1180" s="123">
        <v>34693.268316834001</v>
      </c>
      <c r="AL1180" s="123">
        <v>38832.502582064757</v>
      </c>
      <c r="AM1180" s="123">
        <v>46348.249611486855</v>
      </c>
      <c r="AN1180" s="123"/>
      <c r="AO1180" s="123" t="s">
        <v>683</v>
      </c>
    </row>
    <row r="1181" spans="1:41" ht="15.75" outlineLevel="1">
      <c r="A1181" s="155">
        <v>611680</v>
      </c>
      <c r="B1181" s="11">
        <f t="shared" si="653"/>
        <v>630710010</v>
      </c>
      <c r="C1181" s="11">
        <v>710010</v>
      </c>
      <c r="D1181" s="140"/>
      <c r="E1181" s="55" t="s">
        <v>110</v>
      </c>
      <c r="F1181" s="78" t="s">
        <v>613</v>
      </c>
      <c r="G1181" s="107" t="s">
        <v>587</v>
      </c>
      <c r="H1181" s="56">
        <f>IF(G1180,H1180/G1180*100,0)</f>
        <v>117.83666278761171</v>
      </c>
      <c r="I1181" s="56">
        <f t="shared" ref="I1181" si="7164">IF(H1180,I1180/H1180*100,0)</f>
        <v>104.54859285359845</v>
      </c>
      <c r="J1181" s="56">
        <f t="shared" ref="J1181" si="7165">IF(I1180,J1180/I1180*100,0)</f>
        <v>102.73170392687435</v>
      </c>
      <c r="K1181" s="56">
        <f t="shared" ref="K1181" si="7166">IF(J1180,K1180/J1180*100,0)</f>
        <v>102.17706142832893</v>
      </c>
      <c r="L1181" s="56">
        <f t="shared" ref="L1181" si="7167">IF(K1180,L1180/K1180*100,0)</f>
        <v>101.97410017534042</v>
      </c>
      <c r="M1181" s="56">
        <f t="shared" ref="M1181" si="7168">IF(L1180,M1180/L1180*100,0)</f>
        <v>101.5329577585089</v>
      </c>
      <c r="N1181" s="107" t="s">
        <v>587</v>
      </c>
      <c r="O1181" s="56">
        <f t="shared" ref="O1181" si="7169">IF(N1180,O1180/N1180*100,0)</f>
        <v>108.85811301630204</v>
      </c>
      <c r="P1181" s="56">
        <f t="shared" ref="P1181" si="7170">IF(O1180,P1180/O1180*100,0)</f>
        <v>114.26590171993954</v>
      </c>
      <c r="Q1181" s="56">
        <f>IF(P1180,Q1180/P1180*100,0)</f>
        <v>0</v>
      </c>
      <c r="R1181" s="192" t="str">
        <f t="shared" ref="R1181" si="7171">IF(AO1181="","",AO1181)</f>
        <v/>
      </c>
      <c r="S1181" s="56">
        <f>IF(R1180,S1180/R1180*100,0)</f>
        <v>0</v>
      </c>
      <c r="T1181" s="225"/>
      <c r="AD1181" s="107">
        <v>112.83613806706545</v>
      </c>
      <c r="AE1181" s="56">
        <v>118.40111373340487</v>
      </c>
      <c r="AF1181" s="56">
        <v>106.59115872871155</v>
      </c>
      <c r="AG1181" s="56">
        <v>104.8325593249855</v>
      </c>
      <c r="AH1181" s="56">
        <v>104.69828759659654</v>
      </c>
      <c r="AI1181" s="56">
        <v>104.49865867433597</v>
      </c>
      <c r="AJ1181" s="56"/>
      <c r="AK1181" s="107">
        <v>108.54521561122294</v>
      </c>
      <c r="AL1181" s="56">
        <v>111.93094356930997</v>
      </c>
      <c r="AM1181" s="56">
        <v>119.35426905216593</v>
      </c>
      <c r="AN1181" s="56"/>
      <c r="AO1181" s="192" t="s">
        <v>683</v>
      </c>
    </row>
    <row r="1182" spans="1:41" ht="31.5" outlineLevel="1">
      <c r="A1182" s="155">
        <v>611690</v>
      </c>
      <c r="B1182" s="11"/>
      <c r="C1182" s="11">
        <v>710020</v>
      </c>
      <c r="D1182" s="140"/>
      <c r="E1182" s="76" t="s">
        <v>135</v>
      </c>
      <c r="F1182" s="20"/>
      <c r="G1182" s="27"/>
      <c r="H1182" s="27"/>
      <c r="I1182" s="27"/>
      <c r="J1182" s="27"/>
      <c r="K1182" s="27"/>
      <c r="L1182" s="27"/>
      <c r="M1182" s="27"/>
      <c r="N1182" s="27"/>
      <c r="O1182" s="27"/>
      <c r="P1182" s="27"/>
      <c r="Q1182" s="27"/>
      <c r="R1182" s="27"/>
      <c r="S1182" s="27"/>
      <c r="T1182" s="210"/>
    </row>
    <row r="1183" spans="1:41" ht="15.75" outlineLevel="1">
      <c r="A1183" s="155">
        <v>611700</v>
      </c>
      <c r="B1183" s="11">
        <f t="shared" si="653"/>
        <v>630710030</v>
      </c>
      <c r="C1183" s="11">
        <v>710030</v>
      </c>
      <c r="D1183" s="140"/>
      <c r="E1183" s="109" t="str">
        <f>E1161</f>
        <v>Божковское</v>
      </c>
      <c r="F1183" s="24" t="s">
        <v>105</v>
      </c>
      <c r="G1183" s="125">
        <v>0</v>
      </c>
      <c r="H1183" s="125">
        <v>0</v>
      </c>
      <c r="I1183" s="125">
        <v>0</v>
      </c>
      <c r="J1183" s="125">
        <v>0</v>
      </c>
      <c r="K1183" s="125">
        <v>0</v>
      </c>
      <c r="L1183" s="125">
        <v>0</v>
      </c>
      <c r="M1183" s="125">
        <v>0</v>
      </c>
      <c r="N1183" s="125">
        <v>0</v>
      </c>
      <c r="O1183" s="125">
        <v>0</v>
      </c>
      <c r="P1183" s="125">
        <v>0</v>
      </c>
      <c r="Q1183" s="125">
        <v>0</v>
      </c>
      <c r="R1183" s="125" t="str">
        <f t="shared" ref="R1183:R1184" si="7172">IF(AO1183="","",AO1183)</f>
        <v/>
      </c>
      <c r="S1183" s="125"/>
      <c r="T1183" s="211"/>
      <c r="AD1183" s="125">
        <v>50963.69</v>
      </c>
      <c r="AE1183" s="125">
        <v>60903.6</v>
      </c>
      <c r="AF1183" s="125">
        <v>64263.25</v>
      </c>
      <c r="AG1183" s="125">
        <v>66381.679999999993</v>
      </c>
      <c r="AH1183" s="125">
        <v>68509.25</v>
      </c>
      <c r="AI1183" s="125">
        <v>71485.7</v>
      </c>
      <c r="AJ1183" s="125"/>
      <c r="AK1183" s="125">
        <v>43963.05</v>
      </c>
      <c r="AL1183" s="125">
        <v>45209.7</v>
      </c>
      <c r="AM1183" s="125">
        <v>54494.15</v>
      </c>
      <c r="AN1183" s="125"/>
      <c r="AO1183" s="125" t="s">
        <v>683</v>
      </c>
    </row>
    <row r="1184" spans="1:41" ht="15.75" outlineLevel="1">
      <c r="A1184" s="155">
        <v>611710</v>
      </c>
      <c r="B1184" s="11">
        <f t="shared" si="653"/>
        <v>630710040</v>
      </c>
      <c r="C1184" s="11">
        <v>710040</v>
      </c>
      <c r="D1184" s="140"/>
      <c r="E1184" s="144" t="s">
        <v>110</v>
      </c>
      <c r="F1184" s="78" t="s">
        <v>613</v>
      </c>
      <c r="G1184" s="107" t="s">
        <v>587</v>
      </c>
      <c r="H1184" s="56">
        <f t="shared" ref="H1184:M1184" si="7173">IFERROR(IF(G1183,H1183/G1183*100,0),0)</f>
        <v>0</v>
      </c>
      <c r="I1184" s="56">
        <f t="shared" si="7173"/>
        <v>0</v>
      </c>
      <c r="J1184" s="56">
        <f t="shared" si="7173"/>
        <v>0</v>
      </c>
      <c r="K1184" s="56">
        <f t="shared" si="7173"/>
        <v>0</v>
      </c>
      <c r="L1184" s="56">
        <f t="shared" si="7173"/>
        <v>0</v>
      </c>
      <c r="M1184" s="56">
        <f t="shared" si="7173"/>
        <v>0</v>
      </c>
      <c r="N1184" s="107" t="s">
        <v>587</v>
      </c>
      <c r="O1184" s="56">
        <f>IFERROR(IF(N1183,O1183/N1183*100,0),0)</f>
        <v>0</v>
      </c>
      <c r="P1184" s="56">
        <f>IFERROR(IF(O1183,P1183/O1183*100,0),0)</f>
        <v>0</v>
      </c>
      <c r="Q1184" s="56">
        <f>IFERROR(IF(P1183,Q1183/P1183*100,0),0)</f>
        <v>0</v>
      </c>
      <c r="R1184" s="192" t="str">
        <f t="shared" si="7172"/>
        <v/>
      </c>
      <c r="S1184" s="56">
        <f>IFERROR(IF(R1183,S1183/R1183*100,0),0)</f>
        <v>0</v>
      </c>
      <c r="T1184" s="225"/>
      <c r="AD1184" s="107">
        <v>117.19077534388956</v>
      </c>
      <c r="AE1184" s="56">
        <v>119.50390562378823</v>
      </c>
      <c r="AF1184" s="56">
        <v>105.51634057756849</v>
      </c>
      <c r="AG1184" s="56">
        <v>103.29648749479678</v>
      </c>
      <c r="AH1184" s="56">
        <v>103.20505597327457</v>
      </c>
      <c r="AI1184" s="56">
        <v>104.34459580275657</v>
      </c>
      <c r="AJ1184" s="56"/>
      <c r="AK1184" s="107">
        <v>110.35519809467249</v>
      </c>
      <c r="AL1184" s="56">
        <v>102.83567677856745</v>
      </c>
      <c r="AM1184" s="56">
        <v>120.53641143382947</v>
      </c>
      <c r="AN1184" s="56"/>
      <c r="AO1184" s="192" t="s">
        <v>683</v>
      </c>
    </row>
    <row r="1185" spans="1:41" ht="15.75" outlineLevel="1">
      <c r="A1185" s="155">
        <v>611720</v>
      </c>
      <c r="B1185" s="11">
        <f t="shared" si="653"/>
        <v>630710050</v>
      </c>
      <c r="C1185" s="11">
        <v>710050</v>
      </c>
      <c r="D1185" s="140"/>
      <c r="E1185" s="109" t="str">
        <f>E1162</f>
        <v>Владимировское</v>
      </c>
      <c r="F1185" s="24" t="s">
        <v>105</v>
      </c>
      <c r="G1185" s="125">
        <v>0</v>
      </c>
      <c r="H1185" s="125">
        <v>0</v>
      </c>
      <c r="I1185" s="125">
        <v>0</v>
      </c>
      <c r="J1185" s="125">
        <v>0</v>
      </c>
      <c r="K1185" s="125">
        <v>0</v>
      </c>
      <c r="L1185" s="125">
        <v>0</v>
      </c>
      <c r="M1185" s="125">
        <v>0</v>
      </c>
      <c r="N1185" s="125">
        <v>0</v>
      </c>
      <c r="O1185" s="125">
        <v>0</v>
      </c>
      <c r="P1185" s="125">
        <v>0</v>
      </c>
      <c r="Q1185" s="125">
        <v>0</v>
      </c>
      <c r="R1185" s="125" t="str">
        <f t="shared" ref="R1185:R1186" si="7174">IF(AO1185="","",AO1185)</f>
        <v/>
      </c>
      <c r="S1185" s="125"/>
      <c r="T1185" s="211"/>
      <c r="AD1185" s="125">
        <v>30310.55</v>
      </c>
      <c r="AE1185" s="125">
        <v>34515.599999999999</v>
      </c>
      <c r="AF1185" s="125">
        <v>34606.29</v>
      </c>
      <c r="AG1185" s="125">
        <v>36485.660000000003</v>
      </c>
      <c r="AH1185" s="125">
        <v>37689.31</v>
      </c>
      <c r="AI1185" s="125">
        <v>38950.26</v>
      </c>
      <c r="AJ1185" s="125"/>
      <c r="AK1185" s="125">
        <v>28223.64</v>
      </c>
      <c r="AL1185" s="125">
        <v>30988.1</v>
      </c>
      <c r="AM1185" s="125">
        <v>35191.01</v>
      </c>
      <c r="AN1185" s="125"/>
      <c r="AO1185" s="125" t="s">
        <v>683</v>
      </c>
    </row>
    <row r="1186" spans="1:41" ht="15.75" outlineLevel="1">
      <c r="A1186" s="155">
        <v>611730</v>
      </c>
      <c r="B1186" s="11">
        <f t="shared" si="653"/>
        <v>630710060</v>
      </c>
      <c r="C1186" s="11">
        <v>710060</v>
      </c>
      <c r="D1186" s="140"/>
      <c r="E1186" s="144" t="s">
        <v>110</v>
      </c>
      <c r="F1186" s="78" t="s">
        <v>613</v>
      </c>
      <c r="G1186" s="107" t="s">
        <v>587</v>
      </c>
      <c r="H1186" s="56">
        <f t="shared" ref="H1186:M1186" si="7175">IFERROR(IF(G1185,H1185/G1185*100,0),0)</f>
        <v>0</v>
      </c>
      <c r="I1186" s="56">
        <f t="shared" si="7175"/>
        <v>0</v>
      </c>
      <c r="J1186" s="56">
        <f t="shared" si="7175"/>
        <v>0</v>
      </c>
      <c r="K1186" s="56">
        <f t="shared" si="7175"/>
        <v>0</v>
      </c>
      <c r="L1186" s="56">
        <f t="shared" si="7175"/>
        <v>0</v>
      </c>
      <c r="M1186" s="56">
        <f t="shared" si="7175"/>
        <v>0</v>
      </c>
      <c r="N1186" s="107" t="s">
        <v>587</v>
      </c>
      <c r="O1186" s="56">
        <f>IFERROR(IF(N1185,O1185/N1185*100,0),0)</f>
        <v>0</v>
      </c>
      <c r="P1186" s="56">
        <f>IFERROR(IF(O1185,P1185/O1185*100,0),0)</f>
        <v>0</v>
      </c>
      <c r="Q1186" s="56">
        <f>IFERROR(IF(P1185,Q1185/P1185*100,0),0)</f>
        <v>0</v>
      </c>
      <c r="R1186" s="192" t="str">
        <f t="shared" si="7174"/>
        <v/>
      </c>
      <c r="S1186" s="56">
        <f>IFERROR(IF(R1185,S1185/R1185*100,0),0)</f>
        <v>0</v>
      </c>
      <c r="T1186" s="225"/>
      <c r="AD1186" s="107">
        <v>109.92749486639572</v>
      </c>
      <c r="AE1186" s="56">
        <v>113.87322235987141</v>
      </c>
      <c r="AF1186" s="56">
        <v>100.26275075617983</v>
      </c>
      <c r="AG1186" s="56">
        <v>105.43071794173835</v>
      </c>
      <c r="AH1186" s="56">
        <v>103.29896732031159</v>
      </c>
      <c r="AI1186" s="56">
        <v>103.34564363210683</v>
      </c>
      <c r="AJ1186" s="56"/>
      <c r="AK1186" s="107">
        <v>103.4509756199477</v>
      </c>
      <c r="AL1186" s="56">
        <v>109.79483865298735</v>
      </c>
      <c r="AM1186" s="56">
        <v>113.56298062804755</v>
      </c>
      <c r="AN1186" s="56"/>
      <c r="AO1186" s="192" t="s">
        <v>683</v>
      </c>
    </row>
    <row r="1187" spans="1:41" ht="15.75" outlineLevel="1">
      <c r="A1187" s="155">
        <v>611740</v>
      </c>
      <c r="B1187" s="11">
        <f t="shared" si="653"/>
        <v>630710070</v>
      </c>
      <c r="C1187" s="11">
        <v>710070</v>
      </c>
      <c r="D1187" s="140"/>
      <c r="E1187" s="109" t="str">
        <f>E1163</f>
        <v>Горненское г.п.</v>
      </c>
      <c r="F1187" s="24" t="s">
        <v>105</v>
      </c>
      <c r="G1187" s="125">
        <f t="shared" ref="G1187" si="7176">IF(AD1187="","",AD1187)</f>
        <v>27063.9</v>
      </c>
      <c r="H1187" s="125">
        <f t="shared" ref="H1187" si="7177">IF(AE1187="","",AE1187)</f>
        <v>31891.200000000001</v>
      </c>
      <c r="I1187" s="125">
        <v>33341.800000000003</v>
      </c>
      <c r="J1187" s="125">
        <v>34252.6</v>
      </c>
      <c r="K1187" s="125">
        <v>34998.300000000003</v>
      </c>
      <c r="L1187" s="125">
        <v>35689.199999999997</v>
      </c>
      <c r="M1187" s="125">
        <v>36236.300000000003</v>
      </c>
      <c r="N1187" s="125">
        <f t="shared" ref="N1187" si="7178">IF(AK1187="","",AK1187)</f>
        <v>26100.080000000002</v>
      </c>
      <c r="O1187" s="125">
        <f t="shared" ref="O1187" si="7179">IF(AL1187="","",AL1187)</f>
        <v>28412.06</v>
      </c>
      <c r="P1187" s="125">
        <v>32465.3</v>
      </c>
      <c r="Q1187" s="125">
        <v>0</v>
      </c>
      <c r="R1187" s="125" t="str">
        <f t="shared" ref="R1187:R1188" si="7180">IF(AO1187="","",AO1187)</f>
        <v/>
      </c>
      <c r="S1187" s="125"/>
      <c r="T1187" s="211"/>
      <c r="AD1187" s="125">
        <v>27063.9</v>
      </c>
      <c r="AE1187" s="125">
        <v>31891.200000000001</v>
      </c>
      <c r="AF1187" s="125">
        <v>31936.7</v>
      </c>
      <c r="AG1187" s="125">
        <v>32953.15</v>
      </c>
      <c r="AH1187" s="125">
        <v>33969.86</v>
      </c>
      <c r="AI1187" s="125">
        <v>34881.85</v>
      </c>
      <c r="AJ1187" s="125"/>
      <c r="AK1187" s="125">
        <v>26100.080000000002</v>
      </c>
      <c r="AL1187" s="125">
        <v>28412.06</v>
      </c>
      <c r="AM1187" s="125">
        <v>31960.07</v>
      </c>
      <c r="AN1187" s="125"/>
      <c r="AO1187" s="125" t="s">
        <v>683</v>
      </c>
    </row>
    <row r="1188" spans="1:41" ht="15.75" outlineLevel="1">
      <c r="A1188" s="155">
        <v>611750</v>
      </c>
      <c r="B1188" s="11">
        <f t="shared" si="653"/>
        <v>630710080</v>
      </c>
      <c r="C1188" s="11">
        <v>710080</v>
      </c>
      <c r="D1188" s="140"/>
      <c r="E1188" s="144" t="s">
        <v>110</v>
      </c>
      <c r="F1188" s="78" t="s">
        <v>613</v>
      </c>
      <c r="G1188" s="107" t="s">
        <v>587</v>
      </c>
      <c r="H1188" s="56">
        <f t="shared" ref="H1188:M1188" si="7181">IFERROR(IF(G1187,H1187/G1187*100,0),0)</f>
        <v>117.83667542371941</v>
      </c>
      <c r="I1188" s="56">
        <f t="shared" si="7181"/>
        <v>104.5485902067028</v>
      </c>
      <c r="J1188" s="56">
        <f t="shared" si="7181"/>
        <v>102.73170614663873</v>
      </c>
      <c r="K1188" s="56">
        <f t="shared" si="7181"/>
        <v>102.17706101142687</v>
      </c>
      <c r="L1188" s="56">
        <f t="shared" si="7181"/>
        <v>101.97409588465725</v>
      </c>
      <c r="M1188" s="56">
        <f t="shared" si="7181"/>
        <v>101.5329567488204</v>
      </c>
      <c r="N1188" s="107" t="s">
        <v>587</v>
      </c>
      <c r="O1188" s="56">
        <f>IFERROR(IF(N1187,O1187/N1187*100,0),0)</f>
        <v>108.85813376817235</v>
      </c>
      <c r="P1188" s="56">
        <f>IFERROR(IF(O1187,P1187/O1187*100,0),0)</f>
        <v>114.26591384081266</v>
      </c>
      <c r="Q1188" s="56">
        <f>IFERROR(IF(P1187,Q1187/P1187*100,0),0)</f>
        <v>0</v>
      </c>
      <c r="R1188" s="192" t="str">
        <f t="shared" si="7180"/>
        <v/>
      </c>
      <c r="S1188" s="56">
        <f>IFERROR(IF(R1187,S1187/R1187*100,0),0)</f>
        <v>0</v>
      </c>
      <c r="T1188" s="225"/>
      <c r="AD1188" s="107">
        <v>100.15209378746836</v>
      </c>
      <c r="AE1188" s="56">
        <v>117.83667542371941</v>
      </c>
      <c r="AF1188" s="56">
        <v>100.1426725867951</v>
      </c>
      <c r="AG1188" s="56">
        <v>103.18270203245797</v>
      </c>
      <c r="AH1188" s="56">
        <v>103.08531961284429</v>
      </c>
      <c r="AI1188" s="56">
        <v>102.6847034400495</v>
      </c>
      <c r="AJ1188" s="56"/>
      <c r="AK1188" s="107">
        <v>113.56200270546502</v>
      </c>
      <c r="AL1188" s="56">
        <v>108.85813376817235</v>
      </c>
      <c r="AM1188" s="56">
        <v>112.48769008653368</v>
      </c>
      <c r="AN1188" s="56"/>
      <c r="AO1188" s="192" t="s">
        <v>683</v>
      </c>
    </row>
    <row r="1189" spans="1:41" ht="15.75" outlineLevel="1">
      <c r="A1189" s="155">
        <v>611760</v>
      </c>
      <c r="B1189" s="11">
        <f t="shared" ref="B1189:B1260" si="7182">VALUE(CONCATENATE($A$2,$C$4,C1189))</f>
        <v>630710090</v>
      </c>
      <c r="C1189" s="11">
        <v>710090</v>
      </c>
      <c r="D1189" s="140"/>
      <c r="E1189" s="109" t="str">
        <f>E1164</f>
        <v>Гуково-Гнилушевское</v>
      </c>
      <c r="F1189" s="24" t="s">
        <v>105</v>
      </c>
      <c r="G1189" s="125">
        <v>0</v>
      </c>
      <c r="H1189" s="125">
        <v>0</v>
      </c>
      <c r="I1189" s="125">
        <v>0</v>
      </c>
      <c r="J1189" s="125">
        <v>0</v>
      </c>
      <c r="K1189" s="125">
        <v>0</v>
      </c>
      <c r="L1189" s="125">
        <v>0</v>
      </c>
      <c r="M1189" s="125">
        <v>0</v>
      </c>
      <c r="N1189" s="125">
        <v>0</v>
      </c>
      <c r="O1189" s="125">
        <v>0</v>
      </c>
      <c r="P1189" s="125">
        <v>0</v>
      </c>
      <c r="Q1189" s="125">
        <v>0</v>
      </c>
      <c r="R1189" s="125" t="str">
        <f t="shared" ref="R1189:R1190" si="7183">IF(AO1189="","",AO1189)</f>
        <v/>
      </c>
      <c r="S1189" s="125"/>
      <c r="T1189" s="211"/>
      <c r="AD1189" s="125">
        <v>31421.1</v>
      </c>
      <c r="AE1189" s="125">
        <v>36694.400000000001</v>
      </c>
      <c r="AF1189" s="125">
        <v>36979.94</v>
      </c>
      <c r="AG1189" s="125">
        <v>37801.339999999997</v>
      </c>
      <c r="AH1189" s="125">
        <v>40399.019999999997</v>
      </c>
      <c r="AI1189" s="125">
        <v>42071.86</v>
      </c>
      <c r="AJ1189" s="125"/>
      <c r="AK1189" s="125">
        <v>27619.39</v>
      </c>
      <c r="AL1189" s="125">
        <v>31915.200000000001</v>
      </c>
      <c r="AM1189" s="125">
        <v>36739</v>
      </c>
      <c r="AN1189" s="125"/>
      <c r="AO1189" s="125" t="s">
        <v>683</v>
      </c>
    </row>
    <row r="1190" spans="1:41" ht="15.75" outlineLevel="1">
      <c r="A1190" s="155">
        <v>611770</v>
      </c>
      <c r="B1190" s="11">
        <f t="shared" si="7182"/>
        <v>630710100</v>
      </c>
      <c r="C1190" s="11">
        <v>710100</v>
      </c>
      <c r="D1190" s="140"/>
      <c r="E1190" s="144" t="s">
        <v>110</v>
      </c>
      <c r="F1190" s="78" t="s">
        <v>613</v>
      </c>
      <c r="G1190" s="107" t="s">
        <v>587</v>
      </c>
      <c r="H1190" s="56">
        <f t="shared" ref="H1190:M1190" si="7184">IFERROR(IF(G1189,H1189/G1189*100,0),0)</f>
        <v>0</v>
      </c>
      <c r="I1190" s="56">
        <f t="shared" si="7184"/>
        <v>0</v>
      </c>
      <c r="J1190" s="56">
        <f t="shared" si="7184"/>
        <v>0</v>
      </c>
      <c r="K1190" s="56">
        <f t="shared" si="7184"/>
        <v>0</v>
      </c>
      <c r="L1190" s="56">
        <f t="shared" si="7184"/>
        <v>0</v>
      </c>
      <c r="M1190" s="56">
        <f t="shared" si="7184"/>
        <v>0</v>
      </c>
      <c r="N1190" s="107" t="s">
        <v>587</v>
      </c>
      <c r="O1190" s="56">
        <f>IFERROR(IF(N1189,O1189/N1189*100,0),0)</f>
        <v>0</v>
      </c>
      <c r="P1190" s="56">
        <f>IFERROR(IF(O1189,P1189/O1189*100,0),0)</f>
        <v>0</v>
      </c>
      <c r="Q1190" s="56">
        <f>IFERROR(IF(P1189,Q1189/P1189*100,0),0)</f>
        <v>0</v>
      </c>
      <c r="R1190" s="192" t="str">
        <f t="shared" si="7183"/>
        <v/>
      </c>
      <c r="S1190" s="56">
        <f>IFERROR(IF(R1189,S1189/R1189*100,0),0)</f>
        <v>0</v>
      </c>
      <c r="T1190" s="225"/>
      <c r="AD1190" s="107">
        <v>106.62631161551531</v>
      </c>
      <c r="AE1190" s="56">
        <v>116.78267151691063</v>
      </c>
      <c r="AF1190" s="56">
        <v>100.77815688497427</v>
      </c>
      <c r="AG1190" s="56">
        <v>102.22120425290034</v>
      </c>
      <c r="AH1190" s="56">
        <v>106.87192570422106</v>
      </c>
      <c r="AI1190" s="56">
        <v>104.14079351429812</v>
      </c>
      <c r="AJ1190" s="56"/>
      <c r="AK1190" s="107">
        <v>110.88250290059295</v>
      </c>
      <c r="AL1190" s="56">
        <v>115.55360201655431</v>
      </c>
      <c r="AM1190" s="56">
        <v>115.11442823482227</v>
      </c>
      <c r="AN1190" s="56"/>
      <c r="AO1190" s="192" t="s">
        <v>683</v>
      </c>
    </row>
    <row r="1191" spans="1:41" ht="15.75" outlineLevel="1">
      <c r="A1191" s="155">
        <v>611780</v>
      </c>
      <c r="B1191" s="11">
        <f t="shared" si="7182"/>
        <v>630710110</v>
      </c>
      <c r="C1191" s="11">
        <v>710110</v>
      </c>
      <c r="D1191" s="140"/>
      <c r="E1191" s="109" t="str">
        <f>E1165</f>
        <v>Долотинское</v>
      </c>
      <c r="F1191" s="24" t="s">
        <v>105</v>
      </c>
      <c r="G1191" s="125">
        <v>0</v>
      </c>
      <c r="H1191" s="125">
        <v>0</v>
      </c>
      <c r="I1191" s="125">
        <v>0</v>
      </c>
      <c r="J1191" s="125">
        <v>0</v>
      </c>
      <c r="K1191" s="125">
        <v>0</v>
      </c>
      <c r="L1191" s="125">
        <v>0</v>
      </c>
      <c r="M1191" s="125">
        <v>0</v>
      </c>
      <c r="N1191" s="125">
        <v>0</v>
      </c>
      <c r="O1191" s="125">
        <v>0</v>
      </c>
      <c r="P1191" s="125">
        <v>0</v>
      </c>
      <c r="Q1191" s="125">
        <v>0</v>
      </c>
      <c r="R1191" s="125" t="str">
        <f t="shared" ref="R1191:R1192" si="7185">IF(AO1191="","",AO1191)</f>
        <v/>
      </c>
      <c r="S1191" s="125"/>
      <c r="T1191" s="211"/>
      <c r="AD1191" s="125">
        <v>28309.1</v>
      </c>
      <c r="AE1191" s="125">
        <v>32214.799999999999</v>
      </c>
      <c r="AF1191" s="125">
        <v>32767.55</v>
      </c>
      <c r="AG1191" s="125">
        <v>33805.79</v>
      </c>
      <c r="AH1191" s="125">
        <v>36721.94</v>
      </c>
      <c r="AI1191" s="125">
        <v>39132.1</v>
      </c>
      <c r="AJ1191" s="125"/>
      <c r="AK1191" s="125">
        <v>22513.200000000001</v>
      </c>
      <c r="AL1191" s="125">
        <v>26512.2</v>
      </c>
      <c r="AM1191" s="125">
        <v>29490</v>
      </c>
      <c r="AN1191" s="125"/>
      <c r="AO1191" s="125" t="s">
        <v>683</v>
      </c>
    </row>
    <row r="1192" spans="1:41" ht="15.75" outlineLevel="1">
      <c r="A1192" s="155">
        <v>611790</v>
      </c>
      <c r="B1192" s="11">
        <f t="shared" si="7182"/>
        <v>630710120</v>
      </c>
      <c r="C1192" s="11">
        <v>710120</v>
      </c>
      <c r="D1192" s="140"/>
      <c r="E1192" s="144" t="s">
        <v>110</v>
      </c>
      <c r="F1192" s="78" t="s">
        <v>613</v>
      </c>
      <c r="G1192" s="107" t="s">
        <v>587</v>
      </c>
      <c r="H1192" s="56">
        <f t="shared" ref="H1192:M1192" si="7186">IFERROR(IF(G1191,H1191/G1191*100,0),0)</f>
        <v>0</v>
      </c>
      <c r="I1192" s="56">
        <f t="shared" si="7186"/>
        <v>0</v>
      </c>
      <c r="J1192" s="56">
        <f t="shared" si="7186"/>
        <v>0</v>
      </c>
      <c r="K1192" s="56">
        <f t="shared" si="7186"/>
        <v>0</v>
      </c>
      <c r="L1192" s="56">
        <f t="shared" si="7186"/>
        <v>0</v>
      </c>
      <c r="M1192" s="56">
        <f t="shared" si="7186"/>
        <v>0</v>
      </c>
      <c r="N1192" s="107" t="s">
        <v>587</v>
      </c>
      <c r="O1192" s="56">
        <f>IFERROR(IF(N1191,O1191/N1191*100,0),0)</f>
        <v>0</v>
      </c>
      <c r="P1192" s="56">
        <f>IFERROR(IF(O1191,P1191/O1191*100,0),0)</f>
        <v>0</v>
      </c>
      <c r="Q1192" s="56">
        <f>IFERROR(IF(P1191,Q1191/P1191*100,0),0)</f>
        <v>0</v>
      </c>
      <c r="R1192" s="192" t="str">
        <f t="shared" si="7185"/>
        <v/>
      </c>
      <c r="S1192" s="56">
        <f>IFERROR(IF(R1191,S1191/R1191*100,0),0)</f>
        <v>0</v>
      </c>
      <c r="T1192" s="225"/>
      <c r="AD1192" s="107">
        <v>111.43318814936694</v>
      </c>
      <c r="AE1192" s="56">
        <v>113.7966237005062</v>
      </c>
      <c r="AF1192" s="56">
        <v>101.7158262661882</v>
      </c>
      <c r="AG1192" s="56">
        <v>103.1685005439833</v>
      </c>
      <c r="AH1192" s="56">
        <v>108.62618504108322</v>
      </c>
      <c r="AI1192" s="56">
        <v>106.56326980546234</v>
      </c>
      <c r="AJ1192" s="56"/>
      <c r="AK1192" s="107">
        <v>102.36390173370981</v>
      </c>
      <c r="AL1192" s="56">
        <v>117.76291242471085</v>
      </c>
      <c r="AM1192" s="56">
        <v>111.23181026093647</v>
      </c>
      <c r="AN1192" s="56"/>
      <c r="AO1192" s="192" t="s">
        <v>683</v>
      </c>
    </row>
    <row r="1193" spans="1:41" ht="15.75" outlineLevel="1">
      <c r="A1193" s="155">
        <v>611800</v>
      </c>
      <c r="B1193" s="11">
        <f t="shared" si="7182"/>
        <v>630710130</v>
      </c>
      <c r="C1193" s="11">
        <v>710130</v>
      </c>
      <c r="D1193" s="140"/>
      <c r="E1193" s="109" t="str">
        <f>E1166</f>
        <v>Киселевское</v>
      </c>
      <c r="F1193" s="24" t="s">
        <v>105</v>
      </c>
      <c r="G1193" s="125">
        <v>0</v>
      </c>
      <c r="H1193" s="125">
        <v>0</v>
      </c>
      <c r="I1193" s="125">
        <v>0</v>
      </c>
      <c r="J1193" s="125">
        <v>0</v>
      </c>
      <c r="K1193" s="125">
        <v>0</v>
      </c>
      <c r="L1193" s="125">
        <v>0</v>
      </c>
      <c r="M1193" s="125">
        <v>0</v>
      </c>
      <c r="N1193" s="125">
        <v>0</v>
      </c>
      <c r="O1193" s="125">
        <v>0</v>
      </c>
      <c r="P1193" s="125">
        <v>0</v>
      </c>
      <c r="Q1193" s="125">
        <v>0</v>
      </c>
      <c r="R1193" s="125" t="str">
        <f t="shared" ref="R1193:R1194" si="7187">IF(AO1193="","",AO1193)</f>
        <v/>
      </c>
      <c r="S1193" s="125"/>
      <c r="T1193" s="211"/>
      <c r="AD1193" s="125">
        <v>59026.5</v>
      </c>
      <c r="AE1193" s="125">
        <v>62370.3</v>
      </c>
      <c r="AF1193" s="125">
        <v>65225.01</v>
      </c>
      <c r="AG1193" s="125">
        <v>67537.820000000007</v>
      </c>
      <c r="AH1193" s="125">
        <v>70405.039999999994</v>
      </c>
      <c r="AI1193" s="125">
        <v>73723.31</v>
      </c>
      <c r="AJ1193" s="125"/>
      <c r="AK1193" s="125">
        <v>55616.67</v>
      </c>
      <c r="AL1193" s="125">
        <v>61098.21</v>
      </c>
      <c r="AM1193" s="125">
        <v>67999.990000000005</v>
      </c>
      <c r="AN1193" s="125"/>
      <c r="AO1193" s="125" t="s">
        <v>683</v>
      </c>
    </row>
    <row r="1194" spans="1:41" ht="15.75" outlineLevel="1">
      <c r="A1194" s="155">
        <v>611810</v>
      </c>
      <c r="B1194" s="11">
        <f t="shared" si="7182"/>
        <v>630710140</v>
      </c>
      <c r="C1194" s="11">
        <v>710140</v>
      </c>
      <c r="D1194" s="140"/>
      <c r="E1194" s="144" t="s">
        <v>110</v>
      </c>
      <c r="F1194" s="78" t="s">
        <v>613</v>
      </c>
      <c r="G1194" s="107" t="s">
        <v>587</v>
      </c>
      <c r="H1194" s="56">
        <f t="shared" ref="H1194:M1194" si="7188">IFERROR(IF(G1193,H1193/G1193*100,0),0)</f>
        <v>0</v>
      </c>
      <c r="I1194" s="56">
        <f t="shared" si="7188"/>
        <v>0</v>
      </c>
      <c r="J1194" s="56">
        <f t="shared" si="7188"/>
        <v>0</v>
      </c>
      <c r="K1194" s="56">
        <f t="shared" si="7188"/>
        <v>0</v>
      </c>
      <c r="L1194" s="56">
        <f t="shared" si="7188"/>
        <v>0</v>
      </c>
      <c r="M1194" s="56">
        <f t="shared" si="7188"/>
        <v>0</v>
      </c>
      <c r="N1194" s="107" t="s">
        <v>587</v>
      </c>
      <c r="O1194" s="56">
        <f>IFERROR(IF(N1193,O1193/N1193*100,0),0)</f>
        <v>0</v>
      </c>
      <c r="P1194" s="56">
        <f>IFERROR(IF(O1193,P1193/O1193*100,0),0)</f>
        <v>0</v>
      </c>
      <c r="Q1194" s="56">
        <f>IFERROR(IF(P1193,Q1193/P1193*100,0),0)</f>
        <v>0</v>
      </c>
      <c r="R1194" s="192" t="str">
        <f t="shared" si="7187"/>
        <v/>
      </c>
      <c r="S1194" s="56">
        <f>IFERROR(IF(R1193,S1193/R1193*100,0),0)</f>
        <v>0</v>
      </c>
      <c r="T1194" s="225"/>
      <c r="AD1194" s="107">
        <v>115.85572663100699</v>
      </c>
      <c r="AE1194" s="56">
        <v>105.66491321694494</v>
      </c>
      <c r="AF1194" s="56">
        <v>104.57703426149946</v>
      </c>
      <c r="AG1194" s="56">
        <v>103.54589443527875</v>
      </c>
      <c r="AH1194" s="56">
        <v>104.24535467683143</v>
      </c>
      <c r="AI1194" s="56">
        <v>104.7131142884089</v>
      </c>
      <c r="AJ1194" s="56"/>
      <c r="AK1194" s="107">
        <v>107.75100007904538</v>
      </c>
      <c r="AL1194" s="56">
        <v>109.85592988576987</v>
      </c>
      <c r="AM1194" s="56">
        <v>111.29620655007733</v>
      </c>
      <c r="AN1194" s="56"/>
      <c r="AO1194" s="192" t="s">
        <v>683</v>
      </c>
    </row>
    <row r="1195" spans="1:41" ht="15.75" outlineLevel="1">
      <c r="A1195" s="155">
        <v>611820</v>
      </c>
      <c r="B1195" s="11">
        <f t="shared" si="7182"/>
        <v>630710150</v>
      </c>
      <c r="C1195" s="11">
        <v>710150</v>
      </c>
      <c r="D1195" s="140"/>
      <c r="E1195" s="109" t="str">
        <f>E1167</f>
        <v>Ковалевское</v>
      </c>
      <c r="F1195" s="24" t="s">
        <v>105</v>
      </c>
      <c r="G1195" s="125">
        <v>0</v>
      </c>
      <c r="H1195" s="125">
        <v>0</v>
      </c>
      <c r="I1195" s="125">
        <v>0</v>
      </c>
      <c r="J1195" s="125">
        <v>0</v>
      </c>
      <c r="K1195" s="125">
        <v>0</v>
      </c>
      <c r="L1195" s="125">
        <v>0</v>
      </c>
      <c r="M1195" s="125">
        <v>0</v>
      </c>
      <c r="N1195" s="125">
        <v>0</v>
      </c>
      <c r="O1195" s="125">
        <v>0</v>
      </c>
      <c r="P1195" s="125">
        <v>0</v>
      </c>
      <c r="Q1195" s="125">
        <v>0</v>
      </c>
      <c r="R1195" s="125" t="str">
        <f t="shared" ref="R1195:R1196" si="7189">IF(AO1195="","",AO1195)</f>
        <v/>
      </c>
      <c r="S1195" s="125"/>
      <c r="T1195" s="211"/>
      <c r="AD1195" s="125">
        <v>33820.9</v>
      </c>
      <c r="AE1195" s="125">
        <v>39630.699999999997</v>
      </c>
      <c r="AF1195" s="125">
        <v>39926.22</v>
      </c>
      <c r="AG1195" s="125">
        <v>40894.959999999999</v>
      </c>
      <c r="AH1195" s="125">
        <v>42138.93</v>
      </c>
      <c r="AI1195" s="125">
        <v>43489.599999999999</v>
      </c>
      <c r="AJ1195" s="125"/>
      <c r="AK1195" s="125">
        <v>31223.4</v>
      </c>
      <c r="AL1195" s="125">
        <v>33214.199999999997</v>
      </c>
      <c r="AM1195" s="125">
        <v>37990.379999999997</v>
      </c>
      <c r="AN1195" s="125"/>
      <c r="AO1195" s="125" t="s">
        <v>683</v>
      </c>
    </row>
    <row r="1196" spans="1:41" ht="15.75" outlineLevel="1">
      <c r="A1196" s="155">
        <v>611830</v>
      </c>
      <c r="B1196" s="11">
        <f t="shared" si="7182"/>
        <v>630710160</v>
      </c>
      <c r="C1196" s="11">
        <v>710160</v>
      </c>
      <c r="D1196" s="140"/>
      <c r="E1196" s="144" t="s">
        <v>110</v>
      </c>
      <c r="F1196" s="78" t="s">
        <v>613</v>
      </c>
      <c r="G1196" s="107" t="s">
        <v>587</v>
      </c>
      <c r="H1196" s="56">
        <f t="shared" ref="H1196:M1196" si="7190">IFERROR(IF(G1195,H1195/G1195*100,0),0)</f>
        <v>0</v>
      </c>
      <c r="I1196" s="56">
        <f t="shared" si="7190"/>
        <v>0</v>
      </c>
      <c r="J1196" s="56">
        <f t="shared" si="7190"/>
        <v>0</v>
      </c>
      <c r="K1196" s="56">
        <f t="shared" si="7190"/>
        <v>0</v>
      </c>
      <c r="L1196" s="56">
        <f t="shared" si="7190"/>
        <v>0</v>
      </c>
      <c r="M1196" s="56">
        <f t="shared" si="7190"/>
        <v>0</v>
      </c>
      <c r="N1196" s="107" t="s">
        <v>587</v>
      </c>
      <c r="O1196" s="56">
        <f>IFERROR(IF(N1195,O1195/N1195*100,0),0)</f>
        <v>0</v>
      </c>
      <c r="P1196" s="56">
        <f>IFERROR(IF(O1195,P1195/O1195*100,0),0)</f>
        <v>0</v>
      </c>
      <c r="Q1196" s="56">
        <f>IFERROR(IF(P1195,Q1195/P1195*100,0),0)</f>
        <v>0</v>
      </c>
      <c r="R1196" s="192" t="str">
        <f t="shared" si="7189"/>
        <v/>
      </c>
      <c r="S1196" s="56">
        <f>IFERROR(IF(R1195,S1195/R1195*100,0),0)</f>
        <v>0</v>
      </c>
      <c r="T1196" s="225"/>
      <c r="AD1196" s="107">
        <v>107.00994577505476</v>
      </c>
      <c r="AE1196" s="56">
        <v>117.1781354133095</v>
      </c>
      <c r="AF1196" s="56">
        <v>100.74568453244581</v>
      </c>
      <c r="AG1196" s="56">
        <v>102.4263253571212</v>
      </c>
      <c r="AH1196" s="56">
        <v>103.04186628376699</v>
      </c>
      <c r="AI1196" s="56">
        <v>103.2052783494977</v>
      </c>
      <c r="AJ1196" s="56"/>
      <c r="AK1196" s="107">
        <v>116.5156581186375</v>
      </c>
      <c r="AL1196" s="56">
        <v>106.37598724033896</v>
      </c>
      <c r="AM1196" s="56">
        <v>114.37993388370036</v>
      </c>
      <c r="AN1196" s="56"/>
      <c r="AO1196" s="192" t="s">
        <v>683</v>
      </c>
    </row>
    <row r="1197" spans="1:41" ht="15.75" outlineLevel="1">
      <c r="A1197" s="155">
        <v>611840</v>
      </c>
      <c r="B1197" s="11">
        <f t="shared" ref="B1197:B1202" si="7191">VALUE(CONCATENATE($A$2,$C$4,C1197))</f>
        <v>630710170</v>
      </c>
      <c r="C1197" s="11">
        <v>710170</v>
      </c>
      <c r="D1197" s="140"/>
      <c r="E1197" s="109" t="str">
        <f>E1168</f>
        <v>Комиссаровское</v>
      </c>
      <c r="F1197" s="24" t="s">
        <v>105</v>
      </c>
      <c r="G1197" s="125">
        <v>0</v>
      </c>
      <c r="H1197" s="125">
        <v>0</v>
      </c>
      <c r="I1197" s="125">
        <v>0</v>
      </c>
      <c r="J1197" s="125">
        <v>0</v>
      </c>
      <c r="K1197" s="125">
        <v>0</v>
      </c>
      <c r="L1197" s="125">
        <v>0</v>
      </c>
      <c r="M1197" s="125">
        <v>0</v>
      </c>
      <c r="N1197" s="125">
        <v>0</v>
      </c>
      <c r="O1197" s="125">
        <v>0</v>
      </c>
      <c r="P1197" s="125">
        <v>0</v>
      </c>
      <c r="Q1197" s="125">
        <v>0</v>
      </c>
      <c r="R1197" s="125" t="str">
        <f t="shared" ref="R1197:R1198" si="7192">IF(AO1197="","",AO1197)</f>
        <v/>
      </c>
      <c r="S1197" s="125"/>
      <c r="T1197" s="211"/>
      <c r="AD1197" s="125">
        <v>25667.56</v>
      </c>
      <c r="AE1197" s="125">
        <v>30296.5</v>
      </c>
      <c r="AF1197" s="125">
        <v>30371.45</v>
      </c>
      <c r="AG1197" s="125">
        <v>31574.9</v>
      </c>
      <c r="AH1197" s="125">
        <v>33425.4</v>
      </c>
      <c r="AI1197" s="125">
        <v>33943.19</v>
      </c>
      <c r="AJ1197" s="125"/>
      <c r="AK1197" s="125">
        <v>20733.740000000002</v>
      </c>
      <c r="AL1197" s="125">
        <v>23358.1</v>
      </c>
      <c r="AM1197" s="125">
        <v>28529.919999999998</v>
      </c>
      <c r="AN1197" s="125"/>
      <c r="AO1197" s="125" t="s">
        <v>683</v>
      </c>
    </row>
    <row r="1198" spans="1:41" ht="15.75" outlineLevel="1">
      <c r="A1198" s="155">
        <v>611850</v>
      </c>
      <c r="B1198" s="11">
        <f t="shared" si="7191"/>
        <v>630710180</v>
      </c>
      <c r="C1198" s="11">
        <v>710180</v>
      </c>
      <c r="D1198" s="140"/>
      <c r="E1198" s="144" t="s">
        <v>110</v>
      </c>
      <c r="F1198" s="78" t="s">
        <v>613</v>
      </c>
      <c r="G1198" s="107" t="s">
        <v>587</v>
      </c>
      <c r="H1198" s="56">
        <f t="shared" ref="H1198:M1198" si="7193">IFERROR(IF(G1197,H1197/G1197*100,0),0)</f>
        <v>0</v>
      </c>
      <c r="I1198" s="56">
        <f t="shared" si="7193"/>
        <v>0</v>
      </c>
      <c r="J1198" s="56">
        <f t="shared" si="7193"/>
        <v>0</v>
      </c>
      <c r="K1198" s="56">
        <f t="shared" si="7193"/>
        <v>0</v>
      </c>
      <c r="L1198" s="56">
        <f t="shared" si="7193"/>
        <v>0</v>
      </c>
      <c r="M1198" s="56">
        <f t="shared" si="7193"/>
        <v>0</v>
      </c>
      <c r="N1198" s="107" t="s">
        <v>587</v>
      </c>
      <c r="O1198" s="56">
        <f>IFERROR(IF(N1197,O1197/N1197*100,0),0)</f>
        <v>0</v>
      </c>
      <c r="P1198" s="56">
        <f>IFERROR(IF(O1197,P1197/O1197*100,0),0)</f>
        <v>0</v>
      </c>
      <c r="Q1198" s="56">
        <f>IFERROR(IF(P1197,Q1197/P1197*100,0),0)</f>
        <v>0</v>
      </c>
      <c r="R1198" s="192" t="str">
        <f t="shared" si="7192"/>
        <v/>
      </c>
      <c r="S1198" s="56">
        <f>IFERROR(IF(R1197,S1197/R1197*100,0),0)</f>
        <v>0</v>
      </c>
      <c r="T1198" s="225"/>
      <c r="AD1198" s="107">
        <v>111.62638181765206</v>
      </c>
      <c r="AE1198" s="56">
        <v>118.03420348486571</v>
      </c>
      <c r="AF1198" s="56">
        <v>100.24738831218127</v>
      </c>
      <c r="AG1198" s="56">
        <v>103.96243840843951</v>
      </c>
      <c r="AH1198" s="56">
        <v>105.86066780892418</v>
      </c>
      <c r="AI1198" s="56">
        <v>101.54909140952688</v>
      </c>
      <c r="AJ1198" s="56"/>
      <c r="AK1198" s="107">
        <v>103.78390012914336</v>
      </c>
      <c r="AL1198" s="56">
        <v>112.65743662262571</v>
      </c>
      <c r="AM1198" s="56">
        <v>122.14144129873577</v>
      </c>
      <c r="AN1198" s="56"/>
      <c r="AO1198" s="192" t="s">
        <v>683</v>
      </c>
    </row>
    <row r="1199" spans="1:41" ht="15.75" outlineLevel="1">
      <c r="A1199" s="155">
        <v>611860</v>
      </c>
      <c r="B1199" s="11">
        <f t="shared" si="7191"/>
        <v>630710190</v>
      </c>
      <c r="C1199" s="11">
        <v>710190</v>
      </c>
      <c r="D1199" s="140"/>
      <c r="E1199" s="109" t="str">
        <f>E1169</f>
        <v>Красносулинское г.п.</v>
      </c>
      <c r="F1199" s="24" t="s">
        <v>105</v>
      </c>
      <c r="G1199" s="125">
        <v>0</v>
      </c>
      <c r="H1199" s="125">
        <v>0</v>
      </c>
      <c r="I1199" s="125">
        <v>0</v>
      </c>
      <c r="J1199" s="125">
        <v>0</v>
      </c>
      <c r="K1199" s="125">
        <v>0</v>
      </c>
      <c r="L1199" s="125">
        <v>0</v>
      </c>
      <c r="M1199" s="125">
        <v>0</v>
      </c>
      <c r="N1199" s="125">
        <v>0</v>
      </c>
      <c r="O1199" s="125">
        <v>0</v>
      </c>
      <c r="P1199" s="125">
        <v>0</v>
      </c>
      <c r="Q1199" s="125">
        <v>0</v>
      </c>
      <c r="R1199" s="125" t="str">
        <f t="shared" ref="R1199:R1200" si="7194">IF(AO1199="","",AO1199)</f>
        <v/>
      </c>
      <c r="S1199" s="125"/>
      <c r="T1199" s="211"/>
      <c r="AD1199" s="125">
        <v>30834.7</v>
      </c>
      <c r="AE1199" s="125">
        <v>35754.9</v>
      </c>
      <c r="AF1199" s="125">
        <v>38951.06</v>
      </c>
      <c r="AG1199" s="125">
        <v>41998.35</v>
      </c>
      <c r="AH1199" s="125">
        <v>44492.01</v>
      </c>
      <c r="AI1199" s="125">
        <v>46619.19</v>
      </c>
      <c r="AJ1199" s="125"/>
      <c r="AK1199" s="125">
        <v>30077</v>
      </c>
      <c r="AL1199" s="125">
        <v>34752.53</v>
      </c>
      <c r="AM1199" s="125">
        <v>39542.44</v>
      </c>
      <c r="AN1199" s="125"/>
      <c r="AO1199" s="125" t="s">
        <v>683</v>
      </c>
    </row>
    <row r="1200" spans="1:41" ht="15.75" outlineLevel="1">
      <c r="A1200" s="155">
        <v>611870</v>
      </c>
      <c r="B1200" s="11">
        <f t="shared" si="7191"/>
        <v>630710200</v>
      </c>
      <c r="C1200" s="11">
        <v>710200</v>
      </c>
      <c r="D1200" s="140"/>
      <c r="E1200" s="144" t="s">
        <v>110</v>
      </c>
      <c r="F1200" s="78" t="s">
        <v>613</v>
      </c>
      <c r="G1200" s="107" t="s">
        <v>587</v>
      </c>
      <c r="H1200" s="56">
        <f t="shared" ref="H1200:M1200" si="7195">IFERROR(IF(G1199,H1199/G1199*100,0),0)</f>
        <v>0</v>
      </c>
      <c r="I1200" s="56">
        <f t="shared" si="7195"/>
        <v>0</v>
      </c>
      <c r="J1200" s="56">
        <f t="shared" si="7195"/>
        <v>0</v>
      </c>
      <c r="K1200" s="56">
        <f t="shared" si="7195"/>
        <v>0</v>
      </c>
      <c r="L1200" s="56">
        <f t="shared" si="7195"/>
        <v>0</v>
      </c>
      <c r="M1200" s="56">
        <f t="shared" si="7195"/>
        <v>0</v>
      </c>
      <c r="N1200" s="107" t="s">
        <v>587</v>
      </c>
      <c r="O1200" s="56">
        <f>IFERROR(IF(N1199,O1199/N1199*100,0),0)</f>
        <v>0</v>
      </c>
      <c r="P1200" s="56">
        <f>IFERROR(IF(O1199,P1199/O1199*100,0),0)</f>
        <v>0</v>
      </c>
      <c r="Q1200" s="56">
        <f>IFERROR(IF(P1199,Q1199/P1199*100,0),0)</f>
        <v>0</v>
      </c>
      <c r="R1200" s="192" t="str">
        <f t="shared" si="7194"/>
        <v/>
      </c>
      <c r="S1200" s="56">
        <f>IFERROR(IF(R1199,S1199/R1199*100,0),0)</f>
        <v>0</v>
      </c>
      <c r="T1200" s="225"/>
      <c r="AD1200" s="107">
        <v>107.97484356014049</v>
      </c>
      <c r="AE1200" s="56">
        <v>115.9566981355421</v>
      </c>
      <c r="AF1200" s="56">
        <v>108.93908247540895</v>
      </c>
      <c r="AG1200" s="56">
        <v>107.82338144327778</v>
      </c>
      <c r="AH1200" s="56">
        <v>105.93751897395971</v>
      </c>
      <c r="AI1200" s="56">
        <v>104.7810382133781</v>
      </c>
      <c r="AJ1200" s="56"/>
      <c r="AK1200" s="107">
        <v>106.37643187480283</v>
      </c>
      <c r="AL1200" s="56">
        <v>115.54520065166074</v>
      </c>
      <c r="AM1200" s="56">
        <v>113.78291019387655</v>
      </c>
      <c r="AN1200" s="56"/>
      <c r="AO1200" s="192" t="s">
        <v>683</v>
      </c>
    </row>
    <row r="1201" spans="1:41" ht="15.75" outlineLevel="1">
      <c r="A1201" s="155">
        <v>611880</v>
      </c>
      <c r="B1201" s="11">
        <f t="shared" si="7191"/>
        <v>630710210</v>
      </c>
      <c r="C1201" s="11">
        <v>710210</v>
      </c>
      <c r="D1201" s="140"/>
      <c r="E1201" s="109" t="str">
        <f>E1170</f>
        <v>Михайловское</v>
      </c>
      <c r="F1201" s="24" t="s">
        <v>105</v>
      </c>
      <c r="G1201" s="125">
        <v>0</v>
      </c>
      <c r="H1201" s="125">
        <v>0</v>
      </c>
      <c r="I1201" s="125">
        <v>0</v>
      </c>
      <c r="J1201" s="125">
        <v>0</v>
      </c>
      <c r="K1201" s="125">
        <v>0</v>
      </c>
      <c r="L1201" s="125">
        <v>0</v>
      </c>
      <c r="M1201" s="125">
        <v>0</v>
      </c>
      <c r="N1201" s="125">
        <v>0</v>
      </c>
      <c r="O1201" s="125">
        <v>0</v>
      </c>
      <c r="P1201" s="125">
        <v>0</v>
      </c>
      <c r="Q1201" s="125">
        <v>0</v>
      </c>
      <c r="R1201" s="125" t="str">
        <f t="shared" ref="R1201:R1202" si="7196">IF(AO1201="","",AO1201)</f>
        <v/>
      </c>
      <c r="S1201" s="125"/>
      <c r="T1201" s="211"/>
      <c r="AD1201" s="125">
        <v>44646.12</v>
      </c>
      <c r="AE1201" s="125">
        <v>55250.400000000001</v>
      </c>
      <c r="AF1201" s="125">
        <v>58046.11</v>
      </c>
      <c r="AG1201" s="125">
        <v>60087.43</v>
      </c>
      <c r="AH1201" s="125">
        <v>63660.13</v>
      </c>
      <c r="AI1201" s="125">
        <v>66104.22</v>
      </c>
      <c r="AJ1201" s="125"/>
      <c r="AK1201" s="125">
        <v>35623.410000000003</v>
      </c>
      <c r="AL1201" s="125">
        <v>38248.6</v>
      </c>
      <c r="AM1201" s="125">
        <v>51552.56</v>
      </c>
      <c r="AN1201" s="125"/>
      <c r="AO1201" s="125" t="s">
        <v>683</v>
      </c>
    </row>
    <row r="1202" spans="1:41" ht="15.75" outlineLevel="1">
      <c r="A1202" s="155">
        <v>611890</v>
      </c>
      <c r="B1202" s="11">
        <f t="shared" si="7191"/>
        <v>630710220</v>
      </c>
      <c r="C1202" s="11">
        <v>710220</v>
      </c>
      <c r="D1202" s="140"/>
      <c r="E1202" s="144" t="s">
        <v>110</v>
      </c>
      <c r="F1202" s="78" t="s">
        <v>613</v>
      </c>
      <c r="G1202" s="107" t="s">
        <v>587</v>
      </c>
      <c r="H1202" s="56">
        <f t="shared" ref="H1202:M1202" si="7197">IFERROR(IF(G1201,H1201/G1201*100,0),0)</f>
        <v>0</v>
      </c>
      <c r="I1202" s="56">
        <f t="shared" si="7197"/>
        <v>0</v>
      </c>
      <c r="J1202" s="56">
        <f t="shared" si="7197"/>
        <v>0</v>
      </c>
      <c r="K1202" s="56">
        <f t="shared" si="7197"/>
        <v>0</v>
      </c>
      <c r="L1202" s="56">
        <f t="shared" si="7197"/>
        <v>0</v>
      </c>
      <c r="M1202" s="56">
        <f t="shared" si="7197"/>
        <v>0</v>
      </c>
      <c r="N1202" s="107" t="s">
        <v>587</v>
      </c>
      <c r="O1202" s="56">
        <f>IFERROR(IF(N1201,O1201/N1201*100,0),0)</f>
        <v>0</v>
      </c>
      <c r="P1202" s="56">
        <f>IFERROR(IF(O1201,P1201/O1201*100,0),0)</f>
        <v>0</v>
      </c>
      <c r="Q1202" s="56">
        <f>IFERROR(IF(P1201,Q1201/P1201*100,0),0)</f>
        <v>0</v>
      </c>
      <c r="R1202" s="192" t="str">
        <f t="shared" si="7196"/>
        <v/>
      </c>
      <c r="S1202" s="56">
        <f>IFERROR(IF(R1201,S1201/R1201*100,0),0)</f>
        <v>0</v>
      </c>
      <c r="T1202" s="225"/>
      <c r="AD1202" s="107">
        <v>107.01940515530791</v>
      </c>
      <c r="AE1202" s="56">
        <v>123.7518512246977</v>
      </c>
      <c r="AF1202" s="56">
        <v>105.06007196327991</v>
      </c>
      <c r="AG1202" s="56">
        <v>103.51672144782829</v>
      </c>
      <c r="AH1202" s="56">
        <v>105.94583592608305</v>
      </c>
      <c r="AI1202" s="56">
        <v>103.8392789961315</v>
      </c>
      <c r="AJ1202" s="56"/>
      <c r="AK1202" s="107">
        <v>116.65864892611945</v>
      </c>
      <c r="AL1202" s="56">
        <v>107.36928328871377</v>
      </c>
      <c r="AM1202" s="56">
        <v>134.78286786967365</v>
      </c>
      <c r="AN1202" s="56"/>
      <c r="AO1202" s="192" t="s">
        <v>683</v>
      </c>
    </row>
    <row r="1203" spans="1:41" ht="15.75" outlineLevel="1">
      <c r="A1203" s="155">
        <v>611900</v>
      </c>
      <c r="B1203" s="11">
        <f t="shared" ref="B1203:B1204" si="7198">VALUE(CONCATENATE($A$2,$C$4,C1203))</f>
        <v>630710230</v>
      </c>
      <c r="C1203" s="11">
        <v>710230</v>
      </c>
      <c r="D1203" s="140"/>
      <c r="E1203" s="109" t="str">
        <f>E1171</f>
        <v>Пролетарское</v>
      </c>
      <c r="F1203" s="24" t="s">
        <v>105</v>
      </c>
      <c r="G1203" s="125">
        <v>0</v>
      </c>
      <c r="H1203" s="125">
        <v>0</v>
      </c>
      <c r="I1203" s="125">
        <v>0</v>
      </c>
      <c r="J1203" s="125">
        <v>0</v>
      </c>
      <c r="K1203" s="125">
        <v>0</v>
      </c>
      <c r="L1203" s="125">
        <v>0</v>
      </c>
      <c r="M1203" s="125">
        <v>0</v>
      </c>
      <c r="N1203" s="125">
        <v>0</v>
      </c>
      <c r="O1203" s="125">
        <v>0</v>
      </c>
      <c r="P1203" s="125">
        <v>0</v>
      </c>
      <c r="Q1203" s="125">
        <v>0</v>
      </c>
      <c r="R1203" s="125" t="str">
        <f t="shared" ref="R1203:R1204" si="7199">IF(AO1203="","",AO1203)</f>
        <v/>
      </c>
      <c r="S1203" s="125"/>
      <c r="T1203" s="211"/>
      <c r="AD1203" s="125">
        <v>32562.2</v>
      </c>
      <c r="AE1203" s="125">
        <v>43831.7</v>
      </c>
      <c r="AF1203" s="125">
        <v>44541.8</v>
      </c>
      <c r="AG1203" s="125">
        <v>45002.71</v>
      </c>
      <c r="AH1203" s="125">
        <v>45120.31</v>
      </c>
      <c r="AI1203" s="125">
        <v>45897.32</v>
      </c>
      <c r="AJ1203" s="125"/>
      <c r="AK1203" s="125">
        <v>27871.69</v>
      </c>
      <c r="AL1203" s="125">
        <v>31099.200000000001</v>
      </c>
      <c r="AM1203" s="125">
        <v>34598.28</v>
      </c>
      <c r="AN1203" s="125"/>
      <c r="AO1203" s="125" t="s">
        <v>683</v>
      </c>
    </row>
    <row r="1204" spans="1:41" ht="15.75" outlineLevel="1">
      <c r="A1204" s="155">
        <v>611910</v>
      </c>
      <c r="B1204" s="11">
        <f t="shared" si="7198"/>
        <v>630710240</v>
      </c>
      <c r="C1204" s="11">
        <v>710240</v>
      </c>
      <c r="D1204" s="140"/>
      <c r="E1204" s="144" t="s">
        <v>110</v>
      </c>
      <c r="F1204" s="78" t="s">
        <v>613</v>
      </c>
      <c r="G1204" s="107" t="s">
        <v>587</v>
      </c>
      <c r="H1204" s="56">
        <f t="shared" ref="H1204:M1204" si="7200">IFERROR(IF(G1203,H1203/G1203*100,0),0)</f>
        <v>0</v>
      </c>
      <c r="I1204" s="56">
        <f t="shared" si="7200"/>
        <v>0</v>
      </c>
      <c r="J1204" s="56">
        <f t="shared" si="7200"/>
        <v>0</v>
      </c>
      <c r="K1204" s="56">
        <f t="shared" si="7200"/>
        <v>0</v>
      </c>
      <c r="L1204" s="56">
        <f t="shared" si="7200"/>
        <v>0</v>
      </c>
      <c r="M1204" s="56">
        <f t="shared" si="7200"/>
        <v>0</v>
      </c>
      <c r="N1204" s="107" t="s">
        <v>587</v>
      </c>
      <c r="O1204" s="56">
        <f>IFERROR(IF(N1203,O1203/N1203*100,0),0)</f>
        <v>0</v>
      </c>
      <c r="P1204" s="56">
        <f>IFERROR(IF(O1203,P1203/O1203*100,0),0)</f>
        <v>0</v>
      </c>
      <c r="Q1204" s="56">
        <f>IFERROR(IF(P1203,Q1203/P1203*100,0),0)</f>
        <v>0</v>
      </c>
      <c r="R1204" s="192" t="str">
        <f t="shared" si="7199"/>
        <v/>
      </c>
      <c r="S1204" s="56">
        <f>IFERROR(IF(R1203,S1203/R1203*100,0),0)</f>
        <v>0</v>
      </c>
      <c r="T1204" s="225"/>
      <c r="AD1204" s="107">
        <v>114.69185866099258</v>
      </c>
      <c r="AE1204" s="56">
        <v>134.60914803053848</v>
      </c>
      <c r="AF1204" s="56">
        <v>101.62006036726845</v>
      </c>
      <c r="AG1204" s="56">
        <v>101.03478081262993</v>
      </c>
      <c r="AH1204" s="56">
        <v>100.26131759620698</v>
      </c>
      <c r="AI1204" s="56">
        <v>101.72208479950604</v>
      </c>
      <c r="AJ1204" s="56"/>
      <c r="AK1204" s="107">
        <v>107.56610456782813</v>
      </c>
      <c r="AL1204" s="56">
        <v>111.57988625734572</v>
      </c>
      <c r="AM1204" s="56">
        <v>111.2513505170551</v>
      </c>
      <c r="AN1204" s="56"/>
      <c r="AO1204" s="192" t="s">
        <v>683</v>
      </c>
    </row>
    <row r="1205" spans="1:41" ht="15.75" outlineLevel="1">
      <c r="A1205" s="155">
        <v>611920</v>
      </c>
      <c r="B1205" s="11">
        <f t="shared" ref="B1205:B1220" si="7201">VALUE(CONCATENATE($A$2,$C$4,C1205))</f>
        <v>630710250</v>
      </c>
      <c r="C1205" s="11">
        <v>710250</v>
      </c>
      <c r="D1205" s="140"/>
      <c r="E1205" s="109" t="str">
        <f>E1172</f>
        <v>Садковское</v>
      </c>
      <c r="F1205" s="24" t="s">
        <v>105</v>
      </c>
      <c r="G1205" s="125">
        <v>0</v>
      </c>
      <c r="H1205" s="125">
        <v>0</v>
      </c>
      <c r="I1205" s="125">
        <v>0</v>
      </c>
      <c r="J1205" s="125">
        <v>0</v>
      </c>
      <c r="K1205" s="125">
        <v>0</v>
      </c>
      <c r="L1205" s="125">
        <v>0</v>
      </c>
      <c r="M1205" s="125">
        <v>0</v>
      </c>
      <c r="N1205" s="125">
        <v>0</v>
      </c>
      <c r="O1205" s="125">
        <v>0</v>
      </c>
      <c r="P1205" s="125">
        <v>0</v>
      </c>
      <c r="Q1205" s="125">
        <v>0</v>
      </c>
      <c r="R1205" s="125" t="str">
        <f t="shared" ref="R1205:R1206" si="7202">IF(AO1205="","",AO1205)</f>
        <v/>
      </c>
      <c r="S1205" s="125"/>
      <c r="T1205" s="211"/>
      <c r="AD1205" s="125">
        <v>27973.02</v>
      </c>
      <c r="AE1205" s="125">
        <v>34909.699999999997</v>
      </c>
      <c r="AF1205" s="125">
        <v>35775.94</v>
      </c>
      <c r="AG1205" s="125">
        <v>36094.629999999997</v>
      </c>
      <c r="AH1205" s="125">
        <v>36614.370000000003</v>
      </c>
      <c r="AI1205" s="125">
        <v>37327.61</v>
      </c>
      <c r="AJ1205" s="125"/>
      <c r="AK1205" s="125">
        <v>24746.9</v>
      </c>
      <c r="AL1205" s="125">
        <v>26410.02</v>
      </c>
      <c r="AM1205" s="125">
        <v>32388.17</v>
      </c>
      <c r="AN1205" s="125"/>
      <c r="AO1205" s="125" t="s">
        <v>683</v>
      </c>
    </row>
    <row r="1206" spans="1:41" ht="15.75" outlineLevel="1">
      <c r="A1206" s="155">
        <v>611930</v>
      </c>
      <c r="B1206" s="11">
        <f t="shared" si="7201"/>
        <v>630710260</v>
      </c>
      <c r="C1206" s="11">
        <v>710260</v>
      </c>
      <c r="D1206" s="140"/>
      <c r="E1206" s="144" t="s">
        <v>110</v>
      </c>
      <c r="F1206" s="78" t="s">
        <v>613</v>
      </c>
      <c r="G1206" s="107" t="s">
        <v>587</v>
      </c>
      <c r="H1206" s="56">
        <f t="shared" ref="H1206:M1206" si="7203">IFERROR(IF(G1205,H1205/G1205*100,0),0)</f>
        <v>0</v>
      </c>
      <c r="I1206" s="56">
        <f t="shared" si="7203"/>
        <v>0</v>
      </c>
      <c r="J1206" s="56">
        <f t="shared" si="7203"/>
        <v>0</v>
      </c>
      <c r="K1206" s="56">
        <f t="shared" si="7203"/>
        <v>0</v>
      </c>
      <c r="L1206" s="56">
        <f t="shared" si="7203"/>
        <v>0</v>
      </c>
      <c r="M1206" s="56">
        <f t="shared" si="7203"/>
        <v>0</v>
      </c>
      <c r="N1206" s="107" t="s">
        <v>587</v>
      </c>
      <c r="O1206" s="56">
        <f>IFERROR(IF(N1205,O1205/N1205*100,0),0)</f>
        <v>0</v>
      </c>
      <c r="P1206" s="56">
        <f>IFERROR(IF(O1205,P1205/O1205*100,0),0)</f>
        <v>0</v>
      </c>
      <c r="Q1206" s="56">
        <f>IFERROR(IF(P1205,Q1205/P1205*100,0),0)</f>
        <v>0</v>
      </c>
      <c r="R1206" s="192" t="str">
        <f t="shared" si="7202"/>
        <v/>
      </c>
      <c r="S1206" s="56">
        <f>IFERROR(IF(R1205,S1205/R1205*100,0),0)</f>
        <v>0</v>
      </c>
      <c r="T1206" s="225"/>
      <c r="AD1206" s="107">
        <v>111.98892802495597</v>
      </c>
      <c r="AE1206" s="56">
        <v>124.79775154774136</v>
      </c>
      <c r="AF1206" s="56">
        <v>102.48137337187086</v>
      </c>
      <c r="AG1206" s="56">
        <v>100.89079420414949</v>
      </c>
      <c r="AH1206" s="56">
        <v>101.4399371873323</v>
      </c>
      <c r="AI1206" s="56">
        <v>101.94797834839162</v>
      </c>
      <c r="AJ1206" s="56"/>
      <c r="AK1206" s="107">
        <v>107.4219411297429</v>
      </c>
      <c r="AL1206" s="56">
        <v>106.7205185295936</v>
      </c>
      <c r="AM1206" s="56">
        <v>122.63591621664807</v>
      </c>
      <c r="AN1206" s="56"/>
      <c r="AO1206" s="192" t="s">
        <v>683</v>
      </c>
    </row>
    <row r="1207" spans="1:41" ht="15.75" outlineLevel="1">
      <c r="A1207" s="155">
        <v>611940</v>
      </c>
      <c r="B1207" s="11">
        <f t="shared" si="7201"/>
        <v>630710270</v>
      </c>
      <c r="C1207" s="11">
        <v>710270</v>
      </c>
      <c r="D1207" s="140"/>
      <c r="E1207" s="109" t="str">
        <f>E1173</f>
        <v>Табунщиковское</v>
      </c>
      <c r="F1207" s="24" t="s">
        <v>105</v>
      </c>
      <c r="G1207" s="125">
        <v>0</v>
      </c>
      <c r="H1207" s="125">
        <v>0</v>
      </c>
      <c r="I1207" s="125">
        <v>0</v>
      </c>
      <c r="J1207" s="125">
        <v>0</v>
      </c>
      <c r="K1207" s="125">
        <v>0</v>
      </c>
      <c r="L1207" s="125">
        <v>0</v>
      </c>
      <c r="M1207" s="125">
        <v>0</v>
      </c>
      <c r="N1207" s="125">
        <v>0</v>
      </c>
      <c r="O1207" s="125">
        <v>0</v>
      </c>
      <c r="P1207" s="125">
        <v>0</v>
      </c>
      <c r="Q1207" s="125">
        <v>0</v>
      </c>
      <c r="R1207" s="125" t="str">
        <f t="shared" ref="R1207:R1208" si="7204">IF(AO1207="","",AO1207)</f>
        <v/>
      </c>
      <c r="S1207" s="125"/>
      <c r="T1207" s="211"/>
      <c r="AD1207" s="125">
        <v>32944.699999999997</v>
      </c>
      <c r="AE1207" s="125">
        <v>37918.1</v>
      </c>
      <c r="AF1207" s="125">
        <v>40701.93</v>
      </c>
      <c r="AG1207" s="125">
        <v>42235.14</v>
      </c>
      <c r="AH1207" s="125">
        <v>43948.59</v>
      </c>
      <c r="AI1207" s="125">
        <v>47794.39</v>
      </c>
      <c r="AJ1207" s="125"/>
      <c r="AK1207" s="125">
        <v>25301.82</v>
      </c>
      <c r="AL1207" s="125">
        <v>26188.21</v>
      </c>
      <c r="AM1207" s="125">
        <v>31689.8</v>
      </c>
      <c r="AN1207" s="125"/>
      <c r="AO1207" s="125" t="s">
        <v>683</v>
      </c>
    </row>
    <row r="1208" spans="1:41" ht="15.75" outlineLevel="1">
      <c r="A1208" s="155">
        <v>611950</v>
      </c>
      <c r="B1208" s="11">
        <f t="shared" si="7201"/>
        <v>630710280</v>
      </c>
      <c r="C1208" s="11">
        <v>710280</v>
      </c>
      <c r="D1208" s="140"/>
      <c r="E1208" s="144" t="s">
        <v>110</v>
      </c>
      <c r="F1208" s="78" t="s">
        <v>613</v>
      </c>
      <c r="G1208" s="107" t="s">
        <v>587</v>
      </c>
      <c r="H1208" s="56">
        <f t="shared" ref="H1208:M1208" si="7205">IFERROR(IF(G1207,H1207/G1207*100,0),0)</f>
        <v>0</v>
      </c>
      <c r="I1208" s="56">
        <f t="shared" si="7205"/>
        <v>0</v>
      </c>
      <c r="J1208" s="56">
        <f t="shared" si="7205"/>
        <v>0</v>
      </c>
      <c r="K1208" s="56">
        <f t="shared" si="7205"/>
        <v>0</v>
      </c>
      <c r="L1208" s="56">
        <f t="shared" si="7205"/>
        <v>0</v>
      </c>
      <c r="M1208" s="56">
        <f t="shared" si="7205"/>
        <v>0</v>
      </c>
      <c r="N1208" s="107" t="s">
        <v>587</v>
      </c>
      <c r="O1208" s="56">
        <f>IFERROR(IF(N1207,O1207/N1207*100,0),0)</f>
        <v>0</v>
      </c>
      <c r="P1208" s="56">
        <f>IFERROR(IF(O1207,P1207/O1207*100,0),0)</f>
        <v>0</v>
      </c>
      <c r="Q1208" s="56">
        <f>IFERROR(IF(P1207,Q1207/P1207*100,0),0)</f>
        <v>0</v>
      </c>
      <c r="R1208" s="192" t="str">
        <f t="shared" si="7204"/>
        <v/>
      </c>
      <c r="S1208" s="56">
        <f>IFERROR(IF(R1207,S1207/R1207*100,0),0)</f>
        <v>0</v>
      </c>
      <c r="T1208" s="225"/>
      <c r="AD1208" s="107">
        <v>100.6853819814159</v>
      </c>
      <c r="AE1208" s="56">
        <v>115.09620667360761</v>
      </c>
      <c r="AF1208" s="56">
        <v>107.34169169868744</v>
      </c>
      <c r="AG1208" s="56">
        <v>103.76692210909899</v>
      </c>
      <c r="AH1208" s="56">
        <v>104.05692984562143</v>
      </c>
      <c r="AI1208" s="56">
        <v>108.75067891825427</v>
      </c>
      <c r="AJ1208" s="56"/>
      <c r="AK1208" s="107">
        <v>102.32714831111687</v>
      </c>
      <c r="AL1208" s="56">
        <v>103.50326577297602</v>
      </c>
      <c r="AM1208" s="56">
        <v>121.0078886644028</v>
      </c>
      <c r="AN1208" s="56"/>
      <c r="AO1208" s="192" t="s">
        <v>683</v>
      </c>
    </row>
    <row r="1209" spans="1:41" ht="15.75" outlineLevel="1">
      <c r="A1209" s="155">
        <v>611960</v>
      </c>
      <c r="B1209" s="11">
        <f t="shared" si="7201"/>
        <v>630710290</v>
      </c>
      <c r="C1209" s="11">
        <v>710290</v>
      </c>
      <c r="D1209" s="140"/>
      <c r="E1209" s="109" t="str">
        <f>E1174</f>
        <v>Углеродовское г.п.</v>
      </c>
      <c r="F1209" s="24" t="s">
        <v>105</v>
      </c>
      <c r="G1209" s="125">
        <v>0</v>
      </c>
      <c r="H1209" s="125">
        <v>0</v>
      </c>
      <c r="I1209" s="125">
        <v>0</v>
      </c>
      <c r="J1209" s="125">
        <v>0</v>
      </c>
      <c r="K1209" s="125">
        <v>0</v>
      </c>
      <c r="L1209" s="125">
        <v>0</v>
      </c>
      <c r="M1209" s="125">
        <v>0</v>
      </c>
      <c r="N1209" s="125">
        <v>0</v>
      </c>
      <c r="O1209" s="125">
        <v>0</v>
      </c>
      <c r="P1209" s="125">
        <v>0</v>
      </c>
      <c r="Q1209" s="125">
        <v>0</v>
      </c>
      <c r="R1209" s="125" t="str">
        <f t="shared" ref="R1209:R1210" si="7206">IF(AO1209="","",AO1209)</f>
        <v/>
      </c>
      <c r="S1209" s="125"/>
      <c r="T1209" s="211"/>
      <c r="AD1209" s="125">
        <v>21922.78</v>
      </c>
      <c r="AE1209" s="125">
        <v>29422</v>
      </c>
      <c r="AF1209" s="125">
        <v>30102.71</v>
      </c>
      <c r="AG1209" s="125">
        <v>30950.05</v>
      </c>
      <c r="AH1209" s="125">
        <v>30974.18</v>
      </c>
      <c r="AI1209" s="125">
        <v>31839.81</v>
      </c>
      <c r="AJ1209" s="125"/>
      <c r="AK1209" s="125">
        <v>21146.36</v>
      </c>
      <c r="AL1209" s="125">
        <v>21218.28</v>
      </c>
      <c r="AM1209" s="125">
        <v>24631.95</v>
      </c>
      <c r="AN1209" s="125"/>
      <c r="AO1209" s="125" t="s">
        <v>683</v>
      </c>
    </row>
    <row r="1210" spans="1:41" ht="15.75" outlineLevel="1">
      <c r="A1210" s="155">
        <v>611970</v>
      </c>
      <c r="B1210" s="11">
        <f t="shared" si="7201"/>
        <v>630710300</v>
      </c>
      <c r="C1210" s="11">
        <v>710300</v>
      </c>
      <c r="D1210" s="140"/>
      <c r="E1210" s="144" t="s">
        <v>110</v>
      </c>
      <c r="F1210" s="78" t="s">
        <v>613</v>
      </c>
      <c r="G1210" s="107" t="s">
        <v>587</v>
      </c>
      <c r="H1210" s="56">
        <f t="shared" ref="H1210:M1210" si="7207">IFERROR(IF(G1209,H1209/G1209*100,0),0)</f>
        <v>0</v>
      </c>
      <c r="I1210" s="56">
        <f t="shared" si="7207"/>
        <v>0</v>
      </c>
      <c r="J1210" s="56">
        <f t="shared" si="7207"/>
        <v>0</v>
      </c>
      <c r="K1210" s="56">
        <f t="shared" si="7207"/>
        <v>0</v>
      </c>
      <c r="L1210" s="56">
        <f t="shared" si="7207"/>
        <v>0</v>
      </c>
      <c r="M1210" s="56">
        <f t="shared" si="7207"/>
        <v>0</v>
      </c>
      <c r="N1210" s="107" t="s">
        <v>587</v>
      </c>
      <c r="O1210" s="56">
        <f>IFERROR(IF(N1209,O1209/N1209*100,0),0)</f>
        <v>0</v>
      </c>
      <c r="P1210" s="56">
        <f>IFERROR(IF(O1209,P1209/O1209*100,0),0)</f>
        <v>0</v>
      </c>
      <c r="Q1210" s="56">
        <f>IFERROR(IF(P1209,Q1209/P1209*100,0),0)</f>
        <v>0</v>
      </c>
      <c r="R1210" s="192" t="str">
        <f t="shared" si="7206"/>
        <v/>
      </c>
      <c r="S1210" s="56">
        <f>IFERROR(IF(R1209,S1209/R1209*100,0),0)</f>
        <v>0</v>
      </c>
      <c r="T1210" s="225"/>
      <c r="AD1210" s="107">
        <v>103.61965820247417</v>
      </c>
      <c r="AE1210" s="56">
        <v>134.20743172170683</v>
      </c>
      <c r="AF1210" s="56">
        <v>102.3136088641153</v>
      </c>
      <c r="AG1210" s="56">
        <v>102.81482962829594</v>
      </c>
      <c r="AH1210" s="56">
        <v>100.07796433285246</v>
      </c>
      <c r="AI1210" s="56">
        <v>102.79468253881137</v>
      </c>
      <c r="AJ1210" s="56"/>
      <c r="AK1210" s="107">
        <v>108.74574262985783</v>
      </c>
      <c r="AL1210" s="56">
        <v>100.34010581490148</v>
      </c>
      <c r="AM1210" s="56">
        <v>116.08834457835415</v>
      </c>
      <c r="AN1210" s="56"/>
      <c r="AO1210" s="192" t="s">
        <v>683</v>
      </c>
    </row>
    <row r="1211" spans="1:41" ht="15.75" outlineLevel="1">
      <c r="A1211" s="155">
        <v>611980</v>
      </c>
      <c r="B1211" s="11">
        <f t="shared" si="7201"/>
        <v>630710310</v>
      </c>
      <c r="C1211" s="11">
        <v>710310</v>
      </c>
      <c r="D1211" s="140"/>
      <c r="E1211" s="109" t="str">
        <f>E1175</f>
        <v>Ударниковское</v>
      </c>
      <c r="F1211" s="24" t="s">
        <v>105</v>
      </c>
      <c r="G1211" s="125">
        <v>0</v>
      </c>
      <c r="H1211" s="125">
        <v>0</v>
      </c>
      <c r="I1211" s="125">
        <v>0</v>
      </c>
      <c r="J1211" s="125">
        <v>0</v>
      </c>
      <c r="K1211" s="125">
        <v>0</v>
      </c>
      <c r="L1211" s="125">
        <v>0</v>
      </c>
      <c r="M1211" s="125">
        <v>0</v>
      </c>
      <c r="N1211" s="125">
        <v>0</v>
      </c>
      <c r="O1211" s="125">
        <v>0</v>
      </c>
      <c r="P1211" s="125">
        <v>0</v>
      </c>
      <c r="Q1211" s="125">
        <v>0</v>
      </c>
      <c r="R1211" s="125" t="str">
        <f t="shared" ref="R1211:R1212" si="7208">IF(AO1211="","",AO1211)</f>
        <v/>
      </c>
      <c r="S1211" s="125"/>
      <c r="T1211" s="211"/>
      <c r="AD1211" s="125">
        <v>30522.2</v>
      </c>
      <c r="AE1211" s="125">
        <v>35012.83</v>
      </c>
      <c r="AF1211" s="125">
        <v>35323.29</v>
      </c>
      <c r="AG1211" s="125">
        <v>36279.300000000003</v>
      </c>
      <c r="AH1211" s="125">
        <v>37183.93</v>
      </c>
      <c r="AI1211" s="125">
        <v>38788.75</v>
      </c>
      <c r="AJ1211" s="125"/>
      <c r="AK1211" s="125">
        <v>27107.119999999999</v>
      </c>
      <c r="AL1211" s="125">
        <v>28628.23</v>
      </c>
      <c r="AM1211" s="125">
        <v>34212.370000000003</v>
      </c>
      <c r="AN1211" s="125"/>
      <c r="AO1211" s="125" t="s">
        <v>683</v>
      </c>
    </row>
    <row r="1212" spans="1:41" ht="15.75" outlineLevel="1">
      <c r="A1212" s="155">
        <v>611990</v>
      </c>
      <c r="B1212" s="11">
        <f t="shared" si="7201"/>
        <v>630710320</v>
      </c>
      <c r="C1212" s="11">
        <v>710320</v>
      </c>
      <c r="D1212" s="140"/>
      <c r="E1212" s="144" t="s">
        <v>110</v>
      </c>
      <c r="F1212" s="78" t="s">
        <v>613</v>
      </c>
      <c r="G1212" s="107" t="s">
        <v>587</v>
      </c>
      <c r="H1212" s="56">
        <f t="shared" ref="H1212:M1212" si="7209">IFERROR(IF(G1211,H1211/G1211*100,0),0)</f>
        <v>0</v>
      </c>
      <c r="I1212" s="56">
        <f t="shared" si="7209"/>
        <v>0</v>
      </c>
      <c r="J1212" s="56">
        <f t="shared" si="7209"/>
        <v>0</v>
      </c>
      <c r="K1212" s="56">
        <f t="shared" si="7209"/>
        <v>0</v>
      </c>
      <c r="L1212" s="56">
        <f t="shared" si="7209"/>
        <v>0</v>
      </c>
      <c r="M1212" s="56">
        <f t="shared" si="7209"/>
        <v>0</v>
      </c>
      <c r="N1212" s="107" t="s">
        <v>587</v>
      </c>
      <c r="O1212" s="56">
        <f>IFERROR(IF(N1211,O1211/N1211*100,0),0)</f>
        <v>0</v>
      </c>
      <c r="P1212" s="56">
        <f>IFERROR(IF(O1211,P1211/O1211*100,0),0)</f>
        <v>0</v>
      </c>
      <c r="Q1212" s="56">
        <f>IFERROR(IF(P1211,Q1211/P1211*100,0),0)</f>
        <v>0</v>
      </c>
      <c r="R1212" s="192" t="str">
        <f t="shared" si="7208"/>
        <v/>
      </c>
      <c r="S1212" s="56">
        <f>IFERROR(IF(R1211,S1211/R1211*100,0),0)</f>
        <v>0</v>
      </c>
      <c r="T1212" s="225"/>
      <c r="AD1212" s="107">
        <v>100.29910111931251</v>
      </c>
      <c r="AE1212" s="56">
        <v>114.71266815629279</v>
      </c>
      <c r="AF1212" s="56">
        <v>100.8867035312484</v>
      </c>
      <c r="AG1212" s="56">
        <v>102.70645797715898</v>
      </c>
      <c r="AH1212" s="56">
        <v>102.49351558602287</v>
      </c>
      <c r="AI1212" s="56">
        <v>104.31589667902237</v>
      </c>
      <c r="AJ1212" s="56"/>
      <c r="AK1212" s="107">
        <v>121.5700027895454</v>
      </c>
      <c r="AL1212" s="56">
        <v>105.61147772245816</v>
      </c>
      <c r="AM1212" s="56">
        <v>119.50571166991463</v>
      </c>
      <c r="AN1212" s="56"/>
      <c r="AO1212" s="192" t="s">
        <v>683</v>
      </c>
    </row>
    <row r="1213" spans="1:41" ht="15.75" hidden="1" outlineLevel="1">
      <c r="A1213" s="155">
        <v>612000</v>
      </c>
      <c r="B1213" s="11">
        <f t="shared" si="7201"/>
        <v>630710330</v>
      </c>
      <c r="C1213" s="11">
        <v>710330</v>
      </c>
      <c r="D1213" s="140"/>
      <c r="E1213" s="109" t="str">
        <f>E1176</f>
        <v>-</v>
      </c>
      <c r="F1213" s="24" t="s">
        <v>105</v>
      </c>
      <c r="G1213" s="125" t="str">
        <f t="shared" ref="G1213" si="7210">IF(AD1213="","",AD1213)</f>
        <v/>
      </c>
      <c r="H1213" s="125" t="str">
        <f t="shared" ref="H1213" si="7211">IF(AE1213="","",AE1213)</f>
        <v/>
      </c>
      <c r="I1213" s="125" t="str">
        <f t="shared" ref="I1213" si="7212">IF(AF1213="","",AF1213)</f>
        <v/>
      </c>
      <c r="J1213" s="125" t="str">
        <f t="shared" ref="J1213" si="7213">IF(AG1213="","",AG1213)</f>
        <v/>
      </c>
      <c r="K1213" s="125" t="str">
        <f t="shared" ref="K1213" si="7214">IF(AH1213="","",AH1213)</f>
        <v/>
      </c>
      <c r="L1213" s="125" t="str">
        <f t="shared" ref="L1213" si="7215">IF(AI1213="","",AI1213)</f>
        <v/>
      </c>
      <c r="M1213" s="125"/>
      <c r="N1213" s="125" t="str">
        <f t="shared" ref="N1213" si="7216">IF(AK1213="","",AK1213)</f>
        <v/>
      </c>
      <c r="O1213" s="125" t="str">
        <f t="shared" ref="O1213" si="7217">IF(AL1213="","",AL1213)</f>
        <v/>
      </c>
      <c r="P1213" s="125" t="str">
        <f t="shared" ref="P1213" si="7218">IF(AM1213="","",AM1213)</f>
        <v/>
      </c>
      <c r="Q1213" s="125"/>
      <c r="R1213" s="125" t="str">
        <f t="shared" ref="R1213:R1214" si="7219">IF(AO1213="","",AO1213)</f>
        <v/>
      </c>
      <c r="S1213" s="125"/>
      <c r="T1213" s="211"/>
      <c r="AD1213" s="125" t="s">
        <v>683</v>
      </c>
      <c r="AE1213" s="125" t="s">
        <v>683</v>
      </c>
      <c r="AF1213" s="125" t="s">
        <v>683</v>
      </c>
      <c r="AG1213" s="125" t="s">
        <v>683</v>
      </c>
      <c r="AH1213" s="125" t="s">
        <v>683</v>
      </c>
      <c r="AI1213" s="125" t="s">
        <v>683</v>
      </c>
      <c r="AJ1213" s="125"/>
      <c r="AK1213" s="125" t="s">
        <v>683</v>
      </c>
      <c r="AL1213" s="125" t="s">
        <v>683</v>
      </c>
      <c r="AM1213" s="125" t="s">
        <v>683</v>
      </c>
      <c r="AN1213" s="125"/>
      <c r="AO1213" s="125" t="s">
        <v>683</v>
      </c>
    </row>
    <row r="1214" spans="1:41" ht="15.75" hidden="1" outlineLevel="1">
      <c r="A1214" s="155">
        <v>612010</v>
      </c>
      <c r="B1214" s="11">
        <f t="shared" si="7201"/>
        <v>630710340</v>
      </c>
      <c r="C1214" s="11">
        <v>710340</v>
      </c>
      <c r="D1214" s="140"/>
      <c r="E1214" s="144" t="s">
        <v>110</v>
      </c>
      <c r="F1214" s="78" t="s">
        <v>613</v>
      </c>
      <c r="G1214" s="107" t="s">
        <v>587</v>
      </c>
      <c r="H1214" s="56">
        <f t="shared" ref="H1214:M1214" si="7220">IFERROR(IF(G1213,H1213/G1213*100,0),0)</f>
        <v>0</v>
      </c>
      <c r="I1214" s="56">
        <f t="shared" si="7220"/>
        <v>0</v>
      </c>
      <c r="J1214" s="56">
        <f t="shared" si="7220"/>
        <v>0</v>
      </c>
      <c r="K1214" s="56">
        <f t="shared" si="7220"/>
        <v>0</v>
      </c>
      <c r="L1214" s="56">
        <f t="shared" si="7220"/>
        <v>0</v>
      </c>
      <c r="M1214" s="56">
        <f t="shared" si="7220"/>
        <v>0</v>
      </c>
      <c r="N1214" s="107" t="s">
        <v>587</v>
      </c>
      <c r="O1214" s="56">
        <f>IFERROR(IF(N1213,O1213/N1213*100,0),0)</f>
        <v>0</v>
      </c>
      <c r="P1214" s="56">
        <f>IFERROR(IF(O1213,P1213/O1213*100,0),0)</f>
        <v>0</v>
      </c>
      <c r="Q1214" s="56">
        <f>IFERROR(IF(P1213,Q1213/P1213*100,0),0)</f>
        <v>0</v>
      </c>
      <c r="R1214" s="192" t="str">
        <f t="shared" si="7219"/>
        <v/>
      </c>
      <c r="S1214" s="56">
        <f>IFERROR(IF(R1213,S1213/R1213*100,0),0)</f>
        <v>0</v>
      </c>
      <c r="T1214" s="225"/>
      <c r="AD1214" s="107">
        <v>0</v>
      </c>
      <c r="AE1214" s="56">
        <v>0</v>
      </c>
      <c r="AF1214" s="56">
        <v>0</v>
      </c>
      <c r="AG1214" s="56">
        <v>0</v>
      </c>
      <c r="AH1214" s="56">
        <v>0</v>
      </c>
      <c r="AI1214" s="56">
        <v>0</v>
      </c>
      <c r="AJ1214" s="56"/>
      <c r="AK1214" s="107">
        <v>0</v>
      </c>
      <c r="AL1214" s="56">
        <v>0</v>
      </c>
      <c r="AM1214" s="56">
        <v>0</v>
      </c>
      <c r="AN1214" s="56"/>
      <c r="AO1214" s="192" t="s">
        <v>683</v>
      </c>
    </row>
    <row r="1215" spans="1:41" ht="15.75" hidden="1" outlineLevel="1">
      <c r="A1215" s="155">
        <v>612020</v>
      </c>
      <c r="B1215" s="11">
        <f t="shared" si="7201"/>
        <v>630710350</v>
      </c>
      <c r="C1215" s="11">
        <v>710350</v>
      </c>
      <c r="D1215" s="140"/>
      <c r="E1215" s="109" t="str">
        <f>E1177</f>
        <v>-</v>
      </c>
      <c r="F1215" s="24" t="s">
        <v>105</v>
      </c>
      <c r="G1215" s="125" t="str">
        <f t="shared" ref="G1215" si="7221">IF(AD1215="","",AD1215)</f>
        <v/>
      </c>
      <c r="H1215" s="125" t="str">
        <f t="shared" ref="H1215" si="7222">IF(AE1215="","",AE1215)</f>
        <v/>
      </c>
      <c r="I1215" s="125" t="str">
        <f t="shared" ref="I1215" si="7223">IF(AF1215="","",AF1215)</f>
        <v/>
      </c>
      <c r="J1215" s="125" t="str">
        <f t="shared" ref="J1215" si="7224">IF(AG1215="","",AG1215)</f>
        <v/>
      </c>
      <c r="K1215" s="125" t="str">
        <f t="shared" ref="K1215" si="7225">IF(AH1215="","",AH1215)</f>
        <v/>
      </c>
      <c r="L1215" s="125" t="str">
        <f t="shared" ref="L1215" si="7226">IF(AI1215="","",AI1215)</f>
        <v/>
      </c>
      <c r="M1215" s="125"/>
      <c r="N1215" s="125" t="str">
        <f t="shared" ref="N1215" si="7227">IF(AK1215="","",AK1215)</f>
        <v/>
      </c>
      <c r="O1215" s="125" t="str">
        <f t="shared" ref="O1215" si="7228">IF(AL1215="","",AL1215)</f>
        <v/>
      </c>
      <c r="P1215" s="125" t="str">
        <f t="shared" ref="P1215" si="7229">IF(AM1215="","",AM1215)</f>
        <v/>
      </c>
      <c r="Q1215" s="125"/>
      <c r="R1215" s="125" t="str">
        <f t="shared" ref="R1215:R1216" si="7230">IF(AO1215="","",AO1215)</f>
        <v/>
      </c>
      <c r="S1215" s="125"/>
      <c r="T1215" s="211"/>
      <c r="AD1215" s="125" t="s">
        <v>683</v>
      </c>
      <c r="AE1215" s="125" t="s">
        <v>683</v>
      </c>
      <c r="AF1215" s="125" t="s">
        <v>683</v>
      </c>
      <c r="AG1215" s="125" t="s">
        <v>683</v>
      </c>
      <c r="AH1215" s="125" t="s">
        <v>683</v>
      </c>
      <c r="AI1215" s="125" t="s">
        <v>683</v>
      </c>
      <c r="AJ1215" s="125"/>
      <c r="AK1215" s="125" t="s">
        <v>683</v>
      </c>
      <c r="AL1215" s="125" t="s">
        <v>683</v>
      </c>
      <c r="AM1215" s="125" t="s">
        <v>683</v>
      </c>
      <c r="AN1215" s="125"/>
      <c r="AO1215" s="125" t="s">
        <v>683</v>
      </c>
    </row>
    <row r="1216" spans="1:41" ht="15.75" hidden="1" outlineLevel="1">
      <c r="A1216" s="155">
        <v>612030</v>
      </c>
      <c r="B1216" s="11">
        <f t="shared" si="7201"/>
        <v>630710360</v>
      </c>
      <c r="C1216" s="11">
        <v>710360</v>
      </c>
      <c r="D1216" s="140"/>
      <c r="E1216" s="144" t="s">
        <v>110</v>
      </c>
      <c r="F1216" s="78" t="s">
        <v>613</v>
      </c>
      <c r="G1216" s="107" t="s">
        <v>587</v>
      </c>
      <c r="H1216" s="56">
        <f t="shared" ref="H1216:M1216" si="7231">IFERROR(IF(G1215,H1215/G1215*100,0),0)</f>
        <v>0</v>
      </c>
      <c r="I1216" s="56">
        <f t="shared" si="7231"/>
        <v>0</v>
      </c>
      <c r="J1216" s="56">
        <f t="shared" si="7231"/>
        <v>0</v>
      </c>
      <c r="K1216" s="56">
        <f t="shared" si="7231"/>
        <v>0</v>
      </c>
      <c r="L1216" s="56">
        <f t="shared" si="7231"/>
        <v>0</v>
      </c>
      <c r="M1216" s="56">
        <f t="shared" si="7231"/>
        <v>0</v>
      </c>
      <c r="N1216" s="107" t="s">
        <v>587</v>
      </c>
      <c r="O1216" s="56">
        <f>IFERROR(IF(N1215,O1215/N1215*100,0),0)</f>
        <v>0</v>
      </c>
      <c r="P1216" s="56">
        <f>IFERROR(IF(O1215,P1215/O1215*100,0),0)</f>
        <v>0</v>
      </c>
      <c r="Q1216" s="56">
        <f>IFERROR(IF(P1215,Q1215/P1215*100,0),0)</f>
        <v>0</v>
      </c>
      <c r="R1216" s="192" t="str">
        <f t="shared" si="7230"/>
        <v/>
      </c>
      <c r="S1216" s="56">
        <f>IFERROR(IF(R1215,S1215/R1215*100,0),0)</f>
        <v>0</v>
      </c>
      <c r="T1216" s="225"/>
      <c r="AD1216" s="107">
        <v>0</v>
      </c>
      <c r="AE1216" s="56">
        <v>0</v>
      </c>
      <c r="AF1216" s="56">
        <v>0</v>
      </c>
      <c r="AG1216" s="56">
        <v>0</v>
      </c>
      <c r="AH1216" s="56">
        <v>0</v>
      </c>
      <c r="AI1216" s="56">
        <v>0</v>
      </c>
      <c r="AJ1216" s="56"/>
      <c r="AK1216" s="107">
        <v>0</v>
      </c>
      <c r="AL1216" s="56">
        <v>0</v>
      </c>
      <c r="AM1216" s="56">
        <v>0</v>
      </c>
      <c r="AN1216" s="56"/>
      <c r="AO1216" s="192" t="s">
        <v>683</v>
      </c>
    </row>
    <row r="1217" spans="1:41" ht="15.75" hidden="1" outlineLevel="1">
      <c r="A1217" s="155">
        <v>612040</v>
      </c>
      <c r="B1217" s="11">
        <f t="shared" si="7201"/>
        <v>630710370</v>
      </c>
      <c r="C1217" s="11">
        <v>710370</v>
      </c>
      <c r="D1217" s="140"/>
      <c r="E1217" s="109" t="str">
        <f>E1178</f>
        <v>-</v>
      </c>
      <c r="F1217" s="24" t="s">
        <v>105</v>
      </c>
      <c r="G1217" s="125" t="str">
        <f t="shared" ref="G1217" si="7232">IF(AD1217="","",AD1217)</f>
        <v/>
      </c>
      <c r="H1217" s="125" t="str">
        <f t="shared" ref="H1217" si="7233">IF(AE1217="","",AE1217)</f>
        <v/>
      </c>
      <c r="I1217" s="125" t="str">
        <f t="shared" ref="I1217" si="7234">IF(AF1217="","",AF1217)</f>
        <v/>
      </c>
      <c r="J1217" s="125" t="str">
        <f t="shared" ref="J1217" si="7235">IF(AG1217="","",AG1217)</f>
        <v/>
      </c>
      <c r="K1217" s="125" t="str">
        <f t="shared" ref="K1217" si="7236">IF(AH1217="","",AH1217)</f>
        <v/>
      </c>
      <c r="L1217" s="125" t="str">
        <f t="shared" ref="L1217" si="7237">IF(AI1217="","",AI1217)</f>
        <v/>
      </c>
      <c r="M1217" s="125"/>
      <c r="N1217" s="125" t="str">
        <f t="shared" ref="N1217" si="7238">IF(AK1217="","",AK1217)</f>
        <v/>
      </c>
      <c r="O1217" s="125" t="str">
        <f t="shared" ref="O1217" si="7239">IF(AL1217="","",AL1217)</f>
        <v/>
      </c>
      <c r="P1217" s="125" t="str">
        <f t="shared" ref="P1217" si="7240">IF(AM1217="","",AM1217)</f>
        <v/>
      </c>
      <c r="Q1217" s="125"/>
      <c r="R1217" s="125" t="str">
        <f t="shared" ref="R1217:R1218" si="7241">IF(AO1217="","",AO1217)</f>
        <v/>
      </c>
      <c r="S1217" s="125"/>
      <c r="T1217" s="211"/>
      <c r="AD1217" s="125" t="s">
        <v>683</v>
      </c>
      <c r="AE1217" s="125" t="s">
        <v>683</v>
      </c>
      <c r="AF1217" s="125" t="s">
        <v>683</v>
      </c>
      <c r="AG1217" s="125" t="s">
        <v>683</v>
      </c>
      <c r="AH1217" s="125" t="s">
        <v>683</v>
      </c>
      <c r="AI1217" s="125" t="s">
        <v>683</v>
      </c>
      <c r="AJ1217" s="125"/>
      <c r="AK1217" s="125" t="s">
        <v>683</v>
      </c>
      <c r="AL1217" s="125" t="s">
        <v>683</v>
      </c>
      <c r="AM1217" s="125" t="s">
        <v>683</v>
      </c>
      <c r="AN1217" s="125"/>
      <c r="AO1217" s="125" t="s">
        <v>683</v>
      </c>
    </row>
    <row r="1218" spans="1:41" ht="15.75" hidden="1" outlineLevel="1">
      <c r="A1218" s="155">
        <v>612050</v>
      </c>
      <c r="B1218" s="11">
        <f t="shared" si="7201"/>
        <v>630710380</v>
      </c>
      <c r="C1218" s="11">
        <v>710380</v>
      </c>
      <c r="D1218" s="140"/>
      <c r="E1218" s="144" t="s">
        <v>110</v>
      </c>
      <c r="F1218" s="78" t="s">
        <v>613</v>
      </c>
      <c r="G1218" s="107" t="s">
        <v>587</v>
      </c>
      <c r="H1218" s="56">
        <f t="shared" ref="H1218:M1218" si="7242">IFERROR(IF(G1217,H1217/G1217*100,0),0)</f>
        <v>0</v>
      </c>
      <c r="I1218" s="56">
        <f t="shared" si="7242"/>
        <v>0</v>
      </c>
      <c r="J1218" s="56">
        <f t="shared" si="7242"/>
        <v>0</v>
      </c>
      <c r="K1218" s="56">
        <f t="shared" si="7242"/>
        <v>0</v>
      </c>
      <c r="L1218" s="56">
        <f t="shared" si="7242"/>
        <v>0</v>
      </c>
      <c r="M1218" s="56">
        <f t="shared" si="7242"/>
        <v>0</v>
      </c>
      <c r="N1218" s="107" t="s">
        <v>587</v>
      </c>
      <c r="O1218" s="56">
        <f>IFERROR(IF(N1217,O1217/N1217*100,0),0)</f>
        <v>0</v>
      </c>
      <c r="P1218" s="56">
        <f>IFERROR(IF(O1217,P1217/O1217*100,0),0)</f>
        <v>0</v>
      </c>
      <c r="Q1218" s="56">
        <f>IFERROR(IF(P1217,Q1217/P1217*100,0),0)</f>
        <v>0</v>
      </c>
      <c r="R1218" s="192" t="str">
        <f t="shared" si="7241"/>
        <v/>
      </c>
      <c r="S1218" s="56">
        <f>IFERROR(IF(R1217,S1217/R1217*100,0),0)</f>
        <v>0</v>
      </c>
      <c r="T1218" s="225"/>
      <c r="AD1218" s="107">
        <v>0</v>
      </c>
      <c r="AE1218" s="56">
        <v>0</v>
      </c>
      <c r="AF1218" s="56">
        <v>0</v>
      </c>
      <c r="AG1218" s="56">
        <v>0</v>
      </c>
      <c r="AH1218" s="56">
        <v>0</v>
      </c>
      <c r="AI1218" s="56">
        <v>0</v>
      </c>
      <c r="AJ1218" s="56"/>
      <c r="AK1218" s="107">
        <v>0</v>
      </c>
      <c r="AL1218" s="56">
        <v>0</v>
      </c>
      <c r="AM1218" s="56">
        <v>0</v>
      </c>
      <c r="AN1218" s="56"/>
      <c r="AO1218" s="192" t="s">
        <v>683</v>
      </c>
    </row>
    <row r="1219" spans="1:41" ht="15.75" hidden="1" outlineLevel="1">
      <c r="A1219" s="155">
        <v>612060</v>
      </c>
      <c r="B1219" s="11">
        <f t="shared" si="7201"/>
        <v>630710390</v>
      </c>
      <c r="C1219" s="11">
        <v>710390</v>
      </c>
      <c r="D1219" s="140"/>
      <c r="E1219" s="109" t="str">
        <f>E1179</f>
        <v>-</v>
      </c>
      <c r="F1219" s="24" t="s">
        <v>105</v>
      </c>
      <c r="G1219" s="125" t="str">
        <f t="shared" ref="G1219" si="7243">IF(AD1219="","",AD1219)</f>
        <v/>
      </c>
      <c r="H1219" s="125" t="str">
        <f t="shared" ref="H1219" si="7244">IF(AE1219="","",AE1219)</f>
        <v/>
      </c>
      <c r="I1219" s="125" t="str">
        <f t="shared" ref="I1219" si="7245">IF(AF1219="","",AF1219)</f>
        <v/>
      </c>
      <c r="J1219" s="125" t="str">
        <f t="shared" ref="J1219" si="7246">IF(AG1219="","",AG1219)</f>
        <v/>
      </c>
      <c r="K1219" s="125" t="str">
        <f t="shared" ref="K1219" si="7247">IF(AH1219="","",AH1219)</f>
        <v/>
      </c>
      <c r="L1219" s="125" t="str">
        <f t="shared" ref="L1219" si="7248">IF(AI1219="","",AI1219)</f>
        <v/>
      </c>
      <c r="M1219" s="125"/>
      <c r="N1219" s="125" t="str">
        <f t="shared" ref="N1219" si="7249">IF(AK1219="","",AK1219)</f>
        <v/>
      </c>
      <c r="O1219" s="125" t="str">
        <f t="shared" ref="O1219" si="7250">IF(AL1219="","",AL1219)</f>
        <v/>
      </c>
      <c r="P1219" s="125" t="str">
        <f t="shared" ref="P1219" si="7251">IF(AM1219="","",AM1219)</f>
        <v/>
      </c>
      <c r="Q1219" s="125"/>
      <c r="R1219" s="125" t="str">
        <f t="shared" ref="R1219:R1220" si="7252">IF(AO1219="","",AO1219)</f>
        <v/>
      </c>
      <c r="S1219" s="125"/>
      <c r="T1219" s="211"/>
      <c r="AD1219" s="125" t="s">
        <v>683</v>
      </c>
      <c r="AE1219" s="125" t="s">
        <v>683</v>
      </c>
      <c r="AF1219" s="125" t="s">
        <v>683</v>
      </c>
      <c r="AG1219" s="125" t="s">
        <v>683</v>
      </c>
      <c r="AH1219" s="125" t="s">
        <v>683</v>
      </c>
      <c r="AI1219" s="125" t="s">
        <v>683</v>
      </c>
      <c r="AJ1219" s="125"/>
      <c r="AK1219" s="125" t="s">
        <v>683</v>
      </c>
      <c r="AL1219" s="125" t="s">
        <v>683</v>
      </c>
      <c r="AM1219" s="125" t="s">
        <v>683</v>
      </c>
      <c r="AN1219" s="125"/>
      <c r="AO1219" s="125" t="s">
        <v>683</v>
      </c>
    </row>
    <row r="1220" spans="1:41" ht="15.75" hidden="1" outlineLevel="1">
      <c r="A1220" s="155">
        <v>612070</v>
      </c>
      <c r="B1220" s="11">
        <f t="shared" si="7201"/>
        <v>630710400</v>
      </c>
      <c r="C1220" s="11">
        <v>710400</v>
      </c>
      <c r="D1220" s="140"/>
      <c r="E1220" s="144" t="s">
        <v>110</v>
      </c>
      <c r="F1220" s="78" t="s">
        <v>613</v>
      </c>
      <c r="G1220" s="107" t="s">
        <v>587</v>
      </c>
      <c r="H1220" s="56">
        <f t="shared" ref="H1220:M1220" si="7253">IFERROR(IF(G1219,H1219/G1219*100,0),0)</f>
        <v>0</v>
      </c>
      <c r="I1220" s="56">
        <f t="shared" si="7253"/>
        <v>0</v>
      </c>
      <c r="J1220" s="56">
        <f t="shared" si="7253"/>
        <v>0</v>
      </c>
      <c r="K1220" s="56">
        <f t="shared" si="7253"/>
        <v>0</v>
      </c>
      <c r="L1220" s="56">
        <f t="shared" si="7253"/>
        <v>0</v>
      </c>
      <c r="M1220" s="56">
        <f t="shared" si="7253"/>
        <v>0</v>
      </c>
      <c r="N1220" s="107" t="s">
        <v>587</v>
      </c>
      <c r="O1220" s="56">
        <f>IFERROR(IF(N1219,O1219/N1219*100,0),0)</f>
        <v>0</v>
      </c>
      <c r="P1220" s="56">
        <f>IFERROR(IF(O1219,P1219/O1219*100,0),0)</f>
        <v>0</v>
      </c>
      <c r="Q1220" s="56">
        <f>IFERROR(IF(P1219,Q1219/P1219*100,0),0)</f>
        <v>0</v>
      </c>
      <c r="R1220" s="192" t="str">
        <f t="shared" si="7252"/>
        <v/>
      </c>
      <c r="S1220" s="56">
        <f>IFERROR(IF(R1219,S1219/R1219*100,0),0)</f>
        <v>0</v>
      </c>
      <c r="T1220" s="225"/>
      <c r="AD1220" s="107">
        <v>0</v>
      </c>
      <c r="AE1220" s="56">
        <v>0</v>
      </c>
      <c r="AF1220" s="56">
        <v>0</v>
      </c>
      <c r="AG1220" s="56">
        <v>0</v>
      </c>
      <c r="AH1220" s="56">
        <v>0</v>
      </c>
      <c r="AI1220" s="56">
        <v>0</v>
      </c>
      <c r="AJ1220" s="56"/>
      <c r="AK1220" s="107">
        <v>0</v>
      </c>
      <c r="AL1220" s="56">
        <v>0</v>
      </c>
      <c r="AM1220" s="56">
        <v>0</v>
      </c>
      <c r="AN1220" s="56"/>
      <c r="AO1220" s="192" t="s">
        <v>683</v>
      </c>
    </row>
    <row r="1221" spans="1:41" ht="39" outlineLevel="1">
      <c r="A1221" s="155">
        <v>612080</v>
      </c>
      <c r="B1221" s="11">
        <f t="shared" si="7182"/>
        <v>630720000</v>
      </c>
      <c r="C1221" s="11">
        <v>720000</v>
      </c>
      <c r="D1221" s="140"/>
      <c r="E1221" s="145" t="s">
        <v>126</v>
      </c>
      <c r="F1221" s="20" t="s">
        <v>106</v>
      </c>
      <c r="G1221" s="129">
        <f>ROUND(SUM(G1223,G1224,G1225,G1226,G1227,G1228,G1229,G1230,G1231,G1232,G1233,G1234,G1235,G1236,G1237,G1238,G1239,G1240,G1241),2)</f>
        <v>61380.93</v>
      </c>
      <c r="H1221" s="129">
        <f t="shared" ref="H1221:S1221" si="7254">ROUND(SUM(H1223,H1224,H1225,H1226,H1227,H1228,H1229,H1230,H1231,H1232,H1233,H1234,H1235,H1236,H1237,H1238,H1239,H1240,H1241),2)</f>
        <v>68884.990000000005</v>
      </c>
      <c r="I1221" s="228">
        <f t="shared" si="7254"/>
        <v>107627.33</v>
      </c>
      <c r="J1221" s="129">
        <f t="shared" si="7254"/>
        <v>110567.39</v>
      </c>
      <c r="K1221" s="129">
        <f t="shared" si="7254"/>
        <v>112974.51</v>
      </c>
      <c r="L1221" s="129">
        <f t="shared" si="7254"/>
        <v>115204.74</v>
      </c>
      <c r="M1221" s="129">
        <f t="shared" si="7254"/>
        <v>116970.78</v>
      </c>
      <c r="N1221" s="129">
        <f t="shared" si="7254"/>
        <v>14798.75</v>
      </c>
      <c r="O1221" s="129">
        <f t="shared" si="7254"/>
        <v>16109.64</v>
      </c>
      <c r="P1221" s="129">
        <f t="shared" si="7254"/>
        <v>17823.45</v>
      </c>
      <c r="Q1221" s="129">
        <f t="shared" si="7254"/>
        <v>0</v>
      </c>
      <c r="R1221" s="129">
        <f t="shared" si="7254"/>
        <v>0</v>
      </c>
      <c r="S1221" s="129">
        <f t="shared" si="7254"/>
        <v>0</v>
      </c>
      <c r="T1221" s="226"/>
      <c r="AD1221" s="129">
        <v>6739314.5099999998</v>
      </c>
      <c r="AE1221" s="129">
        <v>8424278.9000000004</v>
      </c>
      <c r="AF1221" s="129">
        <v>9092964.6799999997</v>
      </c>
      <c r="AG1221" s="129">
        <v>9650071.3900000006</v>
      </c>
      <c r="AH1221" s="129">
        <v>10123353.25</v>
      </c>
      <c r="AI1221" s="129">
        <v>10590839.220000001</v>
      </c>
      <c r="AJ1221" s="129"/>
      <c r="AK1221" s="129">
        <v>1485562.28</v>
      </c>
      <c r="AL1221" s="129">
        <v>1729522</v>
      </c>
      <c r="AM1221" s="129">
        <v>2117512.48</v>
      </c>
      <c r="AN1221" s="129"/>
      <c r="AO1221" s="129" t="s">
        <v>683</v>
      </c>
    </row>
    <row r="1222" spans="1:41" ht="94.5" outlineLevel="1">
      <c r="A1222" s="155">
        <v>612090</v>
      </c>
      <c r="B1222" s="11"/>
      <c r="C1222" s="11"/>
      <c r="D1222" s="140"/>
      <c r="E1222" s="146" t="s">
        <v>625</v>
      </c>
      <c r="F1222" s="20"/>
      <c r="G1222" s="129">
        <f t="shared" ref="G1222:Q1222" si="7255">G122</f>
        <v>61380.93</v>
      </c>
      <c r="H1222" s="129">
        <f t="shared" si="7255"/>
        <v>68884.990000000005</v>
      </c>
      <c r="I1222" s="129">
        <f t="shared" si="7255"/>
        <v>107627.33</v>
      </c>
      <c r="J1222" s="129">
        <f t="shared" si="7255"/>
        <v>110567.39</v>
      </c>
      <c r="K1222" s="129">
        <f t="shared" si="7255"/>
        <v>112974.51</v>
      </c>
      <c r="L1222" s="129">
        <f t="shared" si="7255"/>
        <v>115204.74</v>
      </c>
      <c r="M1222" s="129">
        <f t="shared" si="7255"/>
        <v>116970.78</v>
      </c>
      <c r="N1222" s="129">
        <f t="shared" si="7255"/>
        <v>14798.75</v>
      </c>
      <c r="O1222" s="129">
        <f t="shared" si="7255"/>
        <v>16109.64</v>
      </c>
      <c r="P1222" s="129">
        <f t="shared" si="7255"/>
        <v>17823.45</v>
      </c>
      <c r="Q1222" s="129">
        <f t="shared" si="7255"/>
        <v>0</v>
      </c>
      <c r="R1222" s="129">
        <f t="shared" ref="R1222:S1222" si="7256">R122</f>
        <v>0</v>
      </c>
      <c r="S1222" s="129">
        <f t="shared" si="7256"/>
        <v>0</v>
      </c>
      <c r="T1222" s="226"/>
      <c r="AA1222" s="176" t="s">
        <v>140</v>
      </c>
      <c r="AB1222" s="176"/>
      <c r="AC1222" s="176"/>
    </row>
    <row r="1223" spans="1:41" ht="15.75" outlineLevel="1">
      <c r="A1223" s="155">
        <v>612100</v>
      </c>
      <c r="B1223" s="11">
        <f t="shared" si="7182"/>
        <v>630720010</v>
      </c>
      <c r="C1223" s="11">
        <v>720010</v>
      </c>
      <c r="D1223" s="140"/>
      <c r="E1223" s="109" t="str">
        <f>E1161</f>
        <v>Божковское</v>
      </c>
      <c r="F1223" s="24" t="s">
        <v>106</v>
      </c>
      <c r="G1223" s="124">
        <f>IFERROR(G1161*G1183*12/1000,0)</f>
        <v>0</v>
      </c>
      <c r="H1223" s="124">
        <f t="shared" ref="H1223:M1223" si="7257">IFERROR(H1161*H1183*12/1000,0)</f>
        <v>0</v>
      </c>
      <c r="I1223" s="124">
        <f t="shared" si="7257"/>
        <v>0</v>
      </c>
      <c r="J1223" s="124">
        <f t="shared" si="7257"/>
        <v>0</v>
      </c>
      <c r="K1223" s="124">
        <f t="shared" si="7257"/>
        <v>0</v>
      </c>
      <c r="L1223" s="124">
        <f t="shared" si="7257"/>
        <v>0</v>
      </c>
      <c r="M1223" s="124">
        <f t="shared" si="7257"/>
        <v>0</v>
      </c>
      <c r="N1223" s="124">
        <f>IFERROR(N1161*N1183*3/1000,0)</f>
        <v>0</v>
      </c>
      <c r="O1223" s="124">
        <f>IFERROR(O1161*O1183*3/1000,0)</f>
        <v>0</v>
      </c>
      <c r="P1223" s="124">
        <f>IFERROR(P1161*P1183*3/1000,0)</f>
        <v>0</v>
      </c>
      <c r="Q1223" s="124">
        <f>IFERROR(Q1161*Q1183*3/1000,0)</f>
        <v>0</v>
      </c>
      <c r="R1223" s="124">
        <f>IFERROR(ROUND(R1161*R1183*2/1000,0),0)</f>
        <v>0</v>
      </c>
      <c r="S1223" s="124">
        <f>IFERROR(ROUND(S1161*S1183*2/1000,0),0)</f>
        <v>0</v>
      </c>
      <c r="T1223" s="207"/>
      <c r="AD1223" s="124">
        <v>1590678.6922800003</v>
      </c>
      <c r="AE1223" s="124">
        <v>1829300.5296</v>
      </c>
      <c r="AF1223" s="124">
        <v>2028148.17</v>
      </c>
      <c r="AG1223" s="124">
        <v>2095005.8207999996</v>
      </c>
      <c r="AH1223" s="124">
        <v>2174483.5950000002</v>
      </c>
      <c r="AI1223" s="124">
        <v>2275818.7451999998</v>
      </c>
      <c r="AJ1223" s="124"/>
      <c r="AK1223" s="124">
        <v>350469.03829500009</v>
      </c>
      <c r="AL1223" s="124">
        <v>357450.49304999993</v>
      </c>
      <c r="AM1223" s="124">
        <v>409196.57235000003</v>
      </c>
      <c r="AN1223" s="124"/>
      <c r="AO1223" s="124" t="s">
        <v>683</v>
      </c>
    </row>
    <row r="1224" spans="1:41" ht="15.75" outlineLevel="1">
      <c r="A1224" s="155">
        <v>612110</v>
      </c>
      <c r="B1224" s="11">
        <f t="shared" si="7182"/>
        <v>630720020</v>
      </c>
      <c r="C1224" s="11">
        <v>720020</v>
      </c>
      <c r="D1224" s="140"/>
      <c r="E1224" s="109" t="str">
        <f t="shared" ref="E1224:E1241" si="7258">E1162</f>
        <v>Владимировское</v>
      </c>
      <c r="F1224" s="24" t="s">
        <v>106</v>
      </c>
      <c r="G1224" s="124">
        <f t="shared" ref="G1224:M1224" si="7259">IFERROR(G1162*G1185*12/1000,0)</f>
        <v>0</v>
      </c>
      <c r="H1224" s="124">
        <f t="shared" si="7259"/>
        <v>0</v>
      </c>
      <c r="I1224" s="124">
        <f t="shared" si="7259"/>
        <v>0</v>
      </c>
      <c r="J1224" s="124">
        <f t="shared" si="7259"/>
        <v>0</v>
      </c>
      <c r="K1224" s="124">
        <f t="shared" si="7259"/>
        <v>0</v>
      </c>
      <c r="L1224" s="124">
        <f t="shared" si="7259"/>
        <v>0</v>
      </c>
      <c r="M1224" s="124">
        <f t="shared" si="7259"/>
        <v>0</v>
      </c>
      <c r="N1224" s="124">
        <f>IFERROR(N1162*N1185*3/1000,0)</f>
        <v>0</v>
      </c>
      <c r="O1224" s="124">
        <f>IFERROR(O1162*O1185*3/1000,0)</f>
        <v>0</v>
      </c>
      <c r="P1224" s="124">
        <f>IFERROR(P1162*P1185*3/1000,0)</f>
        <v>0</v>
      </c>
      <c r="Q1224" s="124">
        <f>IFERROR(Q1162*Q1185*3/1000,0)</f>
        <v>0</v>
      </c>
      <c r="R1224" s="124">
        <f>IFERROR(R1162*R1185*2/1000,0)</f>
        <v>0</v>
      </c>
      <c r="S1224" s="124">
        <f>IFERROR(S1162*S1185*2/1000,0)</f>
        <v>0</v>
      </c>
      <c r="T1224" s="207"/>
      <c r="AD1224" s="124">
        <v>170951.50200000001</v>
      </c>
      <c r="AE1224" s="124">
        <v>192182.86079999999</v>
      </c>
      <c r="AF1224" s="124">
        <v>195179.47560000003</v>
      </c>
      <c r="AG1224" s="124">
        <v>205779.12240000002</v>
      </c>
      <c r="AH1224" s="124">
        <v>212567.70839999997</v>
      </c>
      <c r="AI1224" s="124">
        <v>219679.46639999998</v>
      </c>
      <c r="AJ1224" s="124"/>
      <c r="AK1224" s="124">
        <v>37339.875719999996</v>
      </c>
      <c r="AL1224" s="124">
        <v>43786.185299999997</v>
      </c>
      <c r="AM1224" s="124">
        <v>48985.885920000001</v>
      </c>
      <c r="AN1224" s="124"/>
      <c r="AO1224" s="124" t="s">
        <v>683</v>
      </c>
    </row>
    <row r="1225" spans="1:41" ht="15.75" outlineLevel="1">
      <c r="A1225" s="155">
        <v>612120</v>
      </c>
      <c r="B1225" s="11">
        <f t="shared" si="7182"/>
        <v>630720030</v>
      </c>
      <c r="C1225" s="11">
        <v>720030</v>
      </c>
      <c r="D1225" s="140"/>
      <c r="E1225" s="109" t="str">
        <f t="shared" si="7258"/>
        <v>Горненское г.п.</v>
      </c>
      <c r="F1225" s="24" t="s">
        <v>106</v>
      </c>
      <c r="G1225" s="124">
        <f t="shared" ref="G1225:M1225" si="7260">IFERROR(G1163*G1187*12/1000,0)</f>
        <v>61380.925200000005</v>
      </c>
      <c r="H1225" s="124">
        <f t="shared" si="7260"/>
        <v>68884.991999999998</v>
      </c>
      <c r="I1225" s="124">
        <f t="shared" si="7260"/>
        <v>107627.33040000001</v>
      </c>
      <c r="J1225" s="124">
        <f t="shared" si="7260"/>
        <v>110567.39280000002</v>
      </c>
      <c r="K1225" s="124">
        <f t="shared" si="7260"/>
        <v>112974.51240000001</v>
      </c>
      <c r="L1225" s="124">
        <f t="shared" si="7260"/>
        <v>115204.73759999999</v>
      </c>
      <c r="M1225" s="124">
        <f t="shared" si="7260"/>
        <v>116970.7764</v>
      </c>
      <c r="N1225" s="124">
        <f>IFERROR(N1163*N1187*3/1000,0)</f>
        <v>14798.745359999999</v>
      </c>
      <c r="O1225" s="124">
        <f>IFERROR(O1163*O1187*3/1000,0)</f>
        <v>16109.63802</v>
      </c>
      <c r="P1225" s="124">
        <f>IFERROR(P1163*P1187*3/1000,0)</f>
        <v>17823.449700000001</v>
      </c>
      <c r="Q1225" s="124">
        <f>IFERROR(Q1163*Q1187*3/1000,0)</f>
        <v>0</v>
      </c>
      <c r="R1225" s="124">
        <f>IFERROR(R1163*R1187*2/1000,0)</f>
        <v>0</v>
      </c>
      <c r="S1225" s="124">
        <f>IFERROR(S1163*S1187*2/1000,0)</f>
        <v>0</v>
      </c>
      <c r="T1225" s="207"/>
      <c r="AD1225" s="124">
        <v>61380.925200000005</v>
      </c>
      <c r="AE1225" s="124">
        <v>68884.991999999998</v>
      </c>
      <c r="AF1225" s="124">
        <v>64001.146800000002</v>
      </c>
      <c r="AG1225" s="124">
        <v>66038.112599999993</v>
      </c>
      <c r="AH1225" s="124">
        <v>68075.599439999991</v>
      </c>
      <c r="AI1225" s="124">
        <v>69903.227400000003</v>
      </c>
      <c r="AJ1225" s="124"/>
      <c r="AK1225" s="124">
        <v>14798.745359999999</v>
      </c>
      <c r="AL1225" s="124">
        <v>16109.63802</v>
      </c>
      <c r="AM1225" s="124">
        <v>17258.437799999996</v>
      </c>
      <c r="AN1225" s="124"/>
      <c r="AO1225" s="124" t="s">
        <v>683</v>
      </c>
    </row>
    <row r="1226" spans="1:41" ht="15.75" outlineLevel="1">
      <c r="A1226" s="155">
        <v>612130</v>
      </c>
      <c r="B1226" s="11">
        <f t="shared" si="7182"/>
        <v>630720040</v>
      </c>
      <c r="C1226" s="11">
        <v>720040</v>
      </c>
      <c r="D1226" s="140"/>
      <c r="E1226" s="109" t="str">
        <f t="shared" si="7258"/>
        <v>Гуково-Гнилушевское</v>
      </c>
      <c r="F1226" s="24" t="s">
        <v>106</v>
      </c>
      <c r="G1226" s="124">
        <f t="shared" ref="G1226:M1226" si="7261">IFERROR(G1164*G1189*12/1000,0)</f>
        <v>0</v>
      </c>
      <c r="H1226" s="124">
        <f t="shared" si="7261"/>
        <v>0</v>
      </c>
      <c r="I1226" s="124">
        <f t="shared" si="7261"/>
        <v>0</v>
      </c>
      <c r="J1226" s="124">
        <f t="shared" si="7261"/>
        <v>0</v>
      </c>
      <c r="K1226" s="124">
        <f t="shared" si="7261"/>
        <v>0</v>
      </c>
      <c r="L1226" s="124">
        <f t="shared" si="7261"/>
        <v>0</v>
      </c>
      <c r="M1226" s="124">
        <f t="shared" si="7261"/>
        <v>0</v>
      </c>
      <c r="N1226" s="124">
        <f>IFERROR(N1164*N1189*3/1000,0)</f>
        <v>0</v>
      </c>
      <c r="O1226" s="124">
        <f>IFERROR(O1164*O1189*3/1000,0)</f>
        <v>0</v>
      </c>
      <c r="P1226" s="124">
        <f>IFERROR(P1164*P1189*3/1000,0)</f>
        <v>0</v>
      </c>
      <c r="Q1226" s="124">
        <f>IFERROR(Q1164*Q1189*3/1000,0)</f>
        <v>0</v>
      </c>
      <c r="R1226" s="124">
        <f>IFERROR(R1164*R1189*2/1000,0)</f>
        <v>0</v>
      </c>
      <c r="S1226" s="124">
        <f>IFERROR(S1164*S1189*2/1000,0)</f>
        <v>0</v>
      </c>
      <c r="T1226" s="207"/>
      <c r="AD1226" s="124">
        <v>100673.20439999999</v>
      </c>
      <c r="AE1226" s="124">
        <v>130338.50880000001</v>
      </c>
      <c r="AF1226" s="124">
        <v>115377.41280000001</v>
      </c>
      <c r="AG1226" s="124">
        <v>117940.18079999999</v>
      </c>
      <c r="AH1226" s="124">
        <v>126044.94239999999</v>
      </c>
      <c r="AI1226" s="124">
        <v>131264.20319999999</v>
      </c>
      <c r="AJ1226" s="124"/>
      <c r="AK1226" s="124">
        <v>23531.720280000001</v>
      </c>
      <c r="AL1226" s="124">
        <v>25564.075200000003</v>
      </c>
      <c r="AM1226" s="124">
        <v>32624.232</v>
      </c>
      <c r="AN1226" s="124"/>
      <c r="AO1226" s="124" t="s">
        <v>683</v>
      </c>
    </row>
    <row r="1227" spans="1:41" ht="15.75" outlineLevel="1">
      <c r="A1227" s="155">
        <v>612140</v>
      </c>
      <c r="B1227" s="11">
        <f t="shared" si="7182"/>
        <v>630720050</v>
      </c>
      <c r="C1227" s="11">
        <v>720050</v>
      </c>
      <c r="D1227" s="140"/>
      <c r="E1227" s="109" t="str">
        <f t="shared" si="7258"/>
        <v>Долотинское</v>
      </c>
      <c r="F1227" s="24" t="s">
        <v>106</v>
      </c>
      <c r="G1227" s="124">
        <f t="shared" ref="G1227:M1227" si="7262">IFERROR(G1165*G1191*12/1000,0)</f>
        <v>0</v>
      </c>
      <c r="H1227" s="124">
        <f t="shared" si="7262"/>
        <v>0</v>
      </c>
      <c r="I1227" s="124">
        <f t="shared" si="7262"/>
        <v>0</v>
      </c>
      <c r="J1227" s="124">
        <f t="shared" si="7262"/>
        <v>0</v>
      </c>
      <c r="K1227" s="124">
        <f t="shared" si="7262"/>
        <v>0</v>
      </c>
      <c r="L1227" s="124">
        <f t="shared" si="7262"/>
        <v>0</v>
      </c>
      <c r="M1227" s="124">
        <f t="shared" si="7262"/>
        <v>0</v>
      </c>
      <c r="N1227" s="124">
        <f>IFERROR(N1165*N1191*3/1000,0)</f>
        <v>0</v>
      </c>
      <c r="O1227" s="124">
        <f>IFERROR(O1165*O1191*3/1000,0)</f>
        <v>0</v>
      </c>
      <c r="P1227" s="124">
        <f>IFERROR(P1165*P1191*3/1000,0)</f>
        <v>0</v>
      </c>
      <c r="Q1227" s="124">
        <f>IFERROR(Q1165*Q1191*3/1000,0)</f>
        <v>0</v>
      </c>
      <c r="R1227" s="124">
        <f>IFERROR(R1165*R1191*2/1000,0)</f>
        <v>0</v>
      </c>
      <c r="S1227" s="124">
        <f>IFERROR(S1165*S1191*2/1000,0)</f>
        <v>0</v>
      </c>
      <c r="T1227" s="207"/>
      <c r="AD1227" s="124">
        <v>81530.207999999999</v>
      </c>
      <c r="AE1227" s="124">
        <v>89299.425599999988</v>
      </c>
      <c r="AF1227" s="124">
        <v>80214.962400000004</v>
      </c>
      <c r="AG1227" s="124">
        <v>82756.573919999995</v>
      </c>
      <c r="AH1227" s="124">
        <v>89895.309120000005</v>
      </c>
      <c r="AI1227" s="124">
        <v>95795.380799999999</v>
      </c>
      <c r="AJ1227" s="124"/>
      <c r="AK1227" s="124">
        <v>17492.756399999998</v>
      </c>
      <c r="AL1227" s="124">
        <v>19088.784</v>
      </c>
      <c r="AM1227" s="124">
        <v>20436.57</v>
      </c>
      <c r="AN1227" s="124"/>
      <c r="AO1227" s="124" t="s">
        <v>683</v>
      </c>
    </row>
    <row r="1228" spans="1:41" ht="15.75" outlineLevel="1">
      <c r="A1228" s="155">
        <v>612150</v>
      </c>
      <c r="B1228" s="11">
        <f t="shared" si="7182"/>
        <v>630720060</v>
      </c>
      <c r="C1228" s="11">
        <v>720060</v>
      </c>
      <c r="D1228" s="140"/>
      <c r="E1228" s="109" t="str">
        <f t="shared" si="7258"/>
        <v>Киселевское</v>
      </c>
      <c r="F1228" s="24" t="s">
        <v>106</v>
      </c>
      <c r="G1228" s="124">
        <f t="shared" ref="G1228:M1228" si="7263">IFERROR(G1166*G1193*12/1000,0)</f>
        <v>0</v>
      </c>
      <c r="H1228" s="124">
        <f t="shared" si="7263"/>
        <v>0</v>
      </c>
      <c r="I1228" s="124">
        <f t="shared" si="7263"/>
        <v>0</v>
      </c>
      <c r="J1228" s="124">
        <f t="shared" si="7263"/>
        <v>0</v>
      </c>
      <c r="K1228" s="124">
        <f t="shared" si="7263"/>
        <v>0</v>
      </c>
      <c r="L1228" s="124">
        <f t="shared" si="7263"/>
        <v>0</v>
      </c>
      <c r="M1228" s="124">
        <f t="shared" si="7263"/>
        <v>0</v>
      </c>
      <c r="N1228" s="124">
        <f>IFERROR(N1166*N1193*3/1000,0)</f>
        <v>0</v>
      </c>
      <c r="O1228" s="124">
        <f>IFERROR(O1166*O1193*3/1000,0)</f>
        <v>0</v>
      </c>
      <c r="P1228" s="124">
        <f>IFERROR(P1166*P1193*3/1000,0)</f>
        <v>0</v>
      </c>
      <c r="Q1228" s="124">
        <f>IFERROR(Q1166*Q1193*3/1000,0)</f>
        <v>0</v>
      </c>
      <c r="R1228" s="124">
        <f>IFERROR(R1166*R1193*2/1000,0)</f>
        <v>0</v>
      </c>
      <c r="S1228" s="124">
        <f>IFERROR(S1166*S1193*2/1000,0)</f>
        <v>0</v>
      </c>
      <c r="T1228" s="207"/>
      <c r="AD1228" s="124">
        <v>1260806.04</v>
      </c>
      <c r="AE1228" s="124">
        <v>1804497.5196000002</v>
      </c>
      <c r="AF1228" s="124">
        <v>2004495.0073200001</v>
      </c>
      <c r="AG1228" s="124">
        <v>2142839.9529599999</v>
      </c>
      <c r="AH1228" s="124">
        <v>2245639.1558400001</v>
      </c>
      <c r="AI1228" s="124">
        <v>2359440.8132399996</v>
      </c>
      <c r="AJ1228" s="124"/>
      <c r="AK1228" s="124">
        <v>231420.96386999998</v>
      </c>
      <c r="AL1228" s="124">
        <v>329105.50816499995</v>
      </c>
      <c r="AM1228" s="124">
        <v>491843.92767000006</v>
      </c>
      <c r="AN1228" s="124"/>
      <c r="AO1228" s="124" t="s">
        <v>683</v>
      </c>
    </row>
    <row r="1229" spans="1:41" ht="15.75" outlineLevel="1">
      <c r="A1229" s="155">
        <v>612160</v>
      </c>
      <c r="B1229" s="11">
        <f t="shared" si="7182"/>
        <v>630720070</v>
      </c>
      <c r="C1229" s="11">
        <v>720070</v>
      </c>
      <c r="D1229" s="140"/>
      <c r="E1229" s="109" t="str">
        <f t="shared" si="7258"/>
        <v>Ковалевское</v>
      </c>
      <c r="F1229" s="24" t="s">
        <v>106</v>
      </c>
      <c r="G1229" s="124">
        <f t="shared" ref="G1229:M1229" si="7264">IFERROR(G1167*G1195*12/1000,0)</f>
        <v>0</v>
      </c>
      <c r="H1229" s="124">
        <f t="shared" si="7264"/>
        <v>0</v>
      </c>
      <c r="I1229" s="124">
        <f t="shared" si="7264"/>
        <v>0</v>
      </c>
      <c r="J1229" s="124">
        <f t="shared" si="7264"/>
        <v>0</v>
      </c>
      <c r="K1229" s="124">
        <f t="shared" si="7264"/>
        <v>0</v>
      </c>
      <c r="L1229" s="124">
        <f t="shared" si="7264"/>
        <v>0</v>
      </c>
      <c r="M1229" s="124">
        <f t="shared" si="7264"/>
        <v>0</v>
      </c>
      <c r="N1229" s="124">
        <f>IFERROR(N1167*N1195*3/1000,0)</f>
        <v>0</v>
      </c>
      <c r="O1229" s="124">
        <f>IFERROR(O1167*O1195*3/1000,0)</f>
        <v>0</v>
      </c>
      <c r="P1229" s="124">
        <f>IFERROR(P1167*P1195*3/1000,0)</f>
        <v>0</v>
      </c>
      <c r="Q1229" s="124">
        <f>IFERROR(Q1167*Q1195*3/1000,0)</f>
        <v>0</v>
      </c>
      <c r="R1229" s="124">
        <f>IFERROR(R1167*R1195*2/1000,0)</f>
        <v>0</v>
      </c>
      <c r="S1229" s="124">
        <f>IFERROR(S1167*S1195*2/1000,0)</f>
        <v>0</v>
      </c>
      <c r="T1229" s="207"/>
      <c r="AD1229" s="124">
        <v>48702.095999999998</v>
      </c>
      <c r="AE1229" s="124">
        <v>58019.344799999999</v>
      </c>
      <c r="AF1229" s="124">
        <v>57493.756800000003</v>
      </c>
      <c r="AG1229" s="124">
        <v>58888.742400000003</v>
      </c>
      <c r="AH1229" s="124">
        <v>60680.059199999996</v>
      </c>
      <c r="AI1229" s="124">
        <v>62625.023999999998</v>
      </c>
      <c r="AJ1229" s="124"/>
      <c r="AK1229" s="124">
        <v>11521.434600000002</v>
      </c>
      <c r="AL1229" s="124">
        <v>12355.682399999998</v>
      </c>
      <c r="AM1229" s="124">
        <v>13904.479079999997</v>
      </c>
      <c r="AN1229" s="124"/>
      <c r="AO1229" s="124" t="s">
        <v>683</v>
      </c>
    </row>
    <row r="1230" spans="1:41" ht="15.75" outlineLevel="1">
      <c r="A1230" s="155">
        <v>612170</v>
      </c>
      <c r="B1230" s="11">
        <f t="shared" ref="B1230:B1235" si="7265">VALUE(CONCATENATE($A$2,$C$4,C1230))</f>
        <v>630720080</v>
      </c>
      <c r="C1230" s="11">
        <v>720080</v>
      </c>
      <c r="D1230" s="140"/>
      <c r="E1230" s="109" t="str">
        <f t="shared" si="7258"/>
        <v>Комиссаровское</v>
      </c>
      <c r="F1230" s="24" t="s">
        <v>106</v>
      </c>
      <c r="G1230" s="124">
        <f t="shared" ref="G1230:M1230" si="7266">IFERROR(G1168*G1197*12/1000,0)</f>
        <v>0</v>
      </c>
      <c r="H1230" s="124">
        <f t="shared" si="7266"/>
        <v>0</v>
      </c>
      <c r="I1230" s="124">
        <f t="shared" si="7266"/>
        <v>0</v>
      </c>
      <c r="J1230" s="124">
        <f t="shared" si="7266"/>
        <v>0</v>
      </c>
      <c r="K1230" s="124">
        <f t="shared" si="7266"/>
        <v>0</v>
      </c>
      <c r="L1230" s="124">
        <f t="shared" si="7266"/>
        <v>0</v>
      </c>
      <c r="M1230" s="124">
        <f t="shared" si="7266"/>
        <v>0</v>
      </c>
      <c r="N1230" s="124">
        <f>IFERROR(N1168*N1197*3/1000,0)</f>
        <v>0</v>
      </c>
      <c r="O1230" s="124">
        <f>IFERROR(O1168*O1197*3/1000,0)</f>
        <v>0</v>
      </c>
      <c r="P1230" s="124">
        <f>IFERROR(P1168*P1197*3/1000,0)</f>
        <v>0</v>
      </c>
      <c r="Q1230" s="124">
        <f>IFERROR(Q1168*Q1197*3/1000,0)</f>
        <v>0</v>
      </c>
      <c r="R1230" s="124">
        <f>IFERROR(R1168*R1197*2/1000,0)</f>
        <v>0</v>
      </c>
      <c r="S1230" s="124">
        <f>IFERROR(S1168*S1197*2/1000,0)</f>
        <v>0</v>
      </c>
      <c r="T1230" s="207"/>
      <c r="AD1230" s="124">
        <v>70842.46560000001</v>
      </c>
      <c r="AE1230" s="124">
        <v>71257.368000000002</v>
      </c>
      <c r="AF1230" s="124">
        <v>84918.574200000003</v>
      </c>
      <c r="AG1230" s="124">
        <v>88283.420400000003</v>
      </c>
      <c r="AH1230" s="124">
        <v>93457.41840000001</v>
      </c>
      <c r="AI1230" s="124">
        <v>94905.159240000008</v>
      </c>
      <c r="AJ1230" s="124"/>
      <c r="AK1230" s="124">
        <v>16607.725740000002</v>
      </c>
      <c r="AL1230" s="124">
        <v>16117.089</v>
      </c>
      <c r="AM1230" s="124">
        <v>16775.592959999998</v>
      </c>
      <c r="AN1230" s="124"/>
      <c r="AO1230" s="124" t="s">
        <v>683</v>
      </c>
    </row>
    <row r="1231" spans="1:41" ht="15.75" outlineLevel="1">
      <c r="A1231" s="155">
        <v>612180</v>
      </c>
      <c r="B1231" s="11">
        <f t="shared" si="7265"/>
        <v>630720090</v>
      </c>
      <c r="C1231" s="11">
        <v>720090</v>
      </c>
      <c r="D1231" s="140"/>
      <c r="E1231" s="109" t="str">
        <f t="shared" si="7258"/>
        <v>Красносулинское г.п.</v>
      </c>
      <c r="F1231" s="24" t="s">
        <v>106</v>
      </c>
      <c r="G1231" s="124">
        <f t="shared" ref="G1231:M1231" si="7267">IFERROR(G1169*G1199*12/1000,0)</f>
        <v>0</v>
      </c>
      <c r="H1231" s="124">
        <f t="shared" si="7267"/>
        <v>0</v>
      </c>
      <c r="I1231" s="124">
        <f t="shared" si="7267"/>
        <v>0</v>
      </c>
      <c r="J1231" s="124">
        <f t="shared" si="7267"/>
        <v>0</v>
      </c>
      <c r="K1231" s="124">
        <f t="shared" si="7267"/>
        <v>0</v>
      </c>
      <c r="L1231" s="124">
        <f t="shared" si="7267"/>
        <v>0</v>
      </c>
      <c r="M1231" s="124">
        <f t="shared" si="7267"/>
        <v>0</v>
      </c>
      <c r="N1231" s="124">
        <f>IFERROR(N1169*N1199*3/1000,0)</f>
        <v>0</v>
      </c>
      <c r="O1231" s="124">
        <f>IFERROR(O1169*O1199*3/1000,0)</f>
        <v>0</v>
      </c>
      <c r="P1231" s="124">
        <f>IFERROR(P1169*P1199*3/1000,0)</f>
        <v>0</v>
      </c>
      <c r="Q1231" s="124">
        <f>IFERROR(Q1169*Q1199*3/1000,0)</f>
        <v>0</v>
      </c>
      <c r="R1231" s="124">
        <f>IFERROR(R1169*R1199*2/1000,0)</f>
        <v>0</v>
      </c>
      <c r="S1231" s="124">
        <f>IFERROR(S1169*S1199*2/1000,0)</f>
        <v>0</v>
      </c>
      <c r="T1231" s="207"/>
      <c r="AD1231" s="124">
        <v>2362924.7304000002</v>
      </c>
      <c r="AE1231" s="124">
        <v>2709077.2632000004</v>
      </c>
      <c r="AF1231" s="124">
        <v>2928808.1035199994</v>
      </c>
      <c r="AG1231" s="124">
        <v>3212873.7749999999</v>
      </c>
      <c r="AH1231" s="124">
        <v>3404706.5732400008</v>
      </c>
      <c r="AI1231" s="124">
        <v>3568046.3258400001</v>
      </c>
      <c r="AJ1231" s="124"/>
      <c r="AK1231" s="124">
        <v>588125.65800000005</v>
      </c>
      <c r="AL1231" s="124">
        <v>689142.66989999998</v>
      </c>
      <c r="AM1231" s="124">
        <v>733709.97420000006</v>
      </c>
      <c r="AN1231" s="124"/>
      <c r="AO1231" s="124" t="s">
        <v>683</v>
      </c>
    </row>
    <row r="1232" spans="1:41" ht="15.75" outlineLevel="1">
      <c r="A1232" s="155">
        <v>612190</v>
      </c>
      <c r="B1232" s="11">
        <f t="shared" si="7265"/>
        <v>630720100</v>
      </c>
      <c r="C1232" s="11">
        <v>720100</v>
      </c>
      <c r="D1232" s="140"/>
      <c r="E1232" s="109" t="str">
        <f t="shared" si="7258"/>
        <v>Михайловское</v>
      </c>
      <c r="F1232" s="24" t="s">
        <v>106</v>
      </c>
      <c r="G1232" s="124">
        <f t="shared" ref="G1232:M1232" si="7268">IFERROR(G1170*G1201*12/1000,0)</f>
        <v>0</v>
      </c>
      <c r="H1232" s="124">
        <f t="shared" si="7268"/>
        <v>0</v>
      </c>
      <c r="I1232" s="124">
        <f t="shared" si="7268"/>
        <v>0</v>
      </c>
      <c r="J1232" s="124">
        <f t="shared" si="7268"/>
        <v>0</v>
      </c>
      <c r="K1232" s="124">
        <f t="shared" si="7268"/>
        <v>0</v>
      </c>
      <c r="L1232" s="124">
        <f t="shared" si="7268"/>
        <v>0</v>
      </c>
      <c r="M1232" s="124">
        <f t="shared" si="7268"/>
        <v>0</v>
      </c>
      <c r="N1232" s="124">
        <f>IFERROR(N1170*N1201*3/1000,0)</f>
        <v>0</v>
      </c>
      <c r="O1232" s="124">
        <f>IFERROR(O1170*O1201*3/1000,0)</f>
        <v>0</v>
      </c>
      <c r="P1232" s="124">
        <f>IFERROR(P1170*P1201*3/1000,0)</f>
        <v>0</v>
      </c>
      <c r="Q1232" s="124">
        <f>IFERROR(Q1170*Q1201*3/1000,0)</f>
        <v>0</v>
      </c>
      <c r="R1232" s="124">
        <f>IFERROR(R1170*R1201*2/1000,0)</f>
        <v>0</v>
      </c>
      <c r="S1232" s="124">
        <f>IFERROR(S1170*S1201*2/1000,0)</f>
        <v>0</v>
      </c>
      <c r="T1232" s="207"/>
      <c r="AD1232" s="124">
        <v>506287.0008000001</v>
      </c>
      <c r="AE1232" s="124">
        <v>871188.30720000004</v>
      </c>
      <c r="AF1232" s="124">
        <v>915271.06247999996</v>
      </c>
      <c r="AG1232" s="124">
        <v>947458.59623999998</v>
      </c>
      <c r="AH1232" s="124">
        <v>1003792.9298399999</v>
      </c>
      <c r="AI1232" s="124">
        <v>1042331.3409600001</v>
      </c>
      <c r="AJ1232" s="124"/>
      <c r="AK1232" s="124">
        <v>100030.53528</v>
      </c>
      <c r="AL1232" s="124">
        <v>110155.96799999999</v>
      </c>
      <c r="AM1232" s="124">
        <v>203220.19152000002</v>
      </c>
      <c r="AN1232" s="124"/>
      <c r="AO1232" s="124" t="s">
        <v>683</v>
      </c>
    </row>
    <row r="1233" spans="1:41" ht="15.75" outlineLevel="1">
      <c r="A1233" s="155">
        <v>612200</v>
      </c>
      <c r="B1233" s="11">
        <f t="shared" si="7265"/>
        <v>630720110</v>
      </c>
      <c r="C1233" s="11">
        <v>720110</v>
      </c>
      <c r="D1233" s="140"/>
      <c r="E1233" s="109" t="str">
        <f t="shared" si="7258"/>
        <v>Пролетарское</v>
      </c>
      <c r="F1233" s="24" t="s">
        <v>106</v>
      </c>
      <c r="G1233" s="124">
        <f t="shared" ref="G1233:M1233" si="7269">IFERROR(G1171*G1203*12/1000,0)</f>
        <v>0</v>
      </c>
      <c r="H1233" s="124">
        <f t="shared" si="7269"/>
        <v>0</v>
      </c>
      <c r="I1233" s="124">
        <f t="shared" si="7269"/>
        <v>0</v>
      </c>
      <c r="J1233" s="124">
        <f t="shared" si="7269"/>
        <v>0</v>
      </c>
      <c r="K1233" s="124">
        <f t="shared" si="7269"/>
        <v>0</v>
      </c>
      <c r="L1233" s="124">
        <f t="shared" si="7269"/>
        <v>0</v>
      </c>
      <c r="M1233" s="124">
        <f t="shared" si="7269"/>
        <v>0</v>
      </c>
      <c r="N1233" s="124">
        <f>IFERROR(N1171*N1203*3/1000,0)</f>
        <v>0</v>
      </c>
      <c r="O1233" s="124">
        <f>IFERROR(O1171*O1203*3/1000,0)</f>
        <v>0</v>
      </c>
      <c r="P1233" s="124">
        <f>IFERROR(P1171*P1203*3/1000,0)</f>
        <v>0</v>
      </c>
      <c r="Q1233" s="124">
        <f>IFERROR(Q1171*Q1203*3/1000,0)</f>
        <v>0</v>
      </c>
      <c r="R1233" s="124">
        <f>IFERROR(R1171*R1203*2/1000,0)</f>
        <v>0</v>
      </c>
      <c r="S1233" s="124">
        <f>IFERROR(S1171*S1203*2/1000,0)</f>
        <v>0</v>
      </c>
      <c r="T1233" s="207"/>
      <c r="AD1233" s="124">
        <v>141450.19680000001</v>
      </c>
      <c r="AE1233" s="124">
        <v>191982.84599999996</v>
      </c>
      <c r="AF1233" s="124">
        <v>195093.08400000003</v>
      </c>
      <c r="AG1233" s="124">
        <v>197111.86980000001</v>
      </c>
      <c r="AH1233" s="124">
        <v>197626.95779999997</v>
      </c>
      <c r="AI1233" s="124">
        <v>201030.26160000003</v>
      </c>
      <c r="AJ1233" s="124"/>
      <c r="AK1233" s="124">
        <v>21572.68806</v>
      </c>
      <c r="AL1233" s="124">
        <v>33773.731200000002</v>
      </c>
      <c r="AM1233" s="124">
        <v>37885.116599999994</v>
      </c>
      <c r="AN1233" s="124"/>
      <c r="AO1233" s="124" t="s">
        <v>683</v>
      </c>
    </row>
    <row r="1234" spans="1:41" ht="15.75" outlineLevel="1">
      <c r="A1234" s="155">
        <v>612210</v>
      </c>
      <c r="B1234" s="11">
        <f t="shared" si="7265"/>
        <v>630720120</v>
      </c>
      <c r="C1234" s="11">
        <v>720120</v>
      </c>
      <c r="D1234" s="140"/>
      <c r="E1234" s="109" t="str">
        <f t="shared" si="7258"/>
        <v>Садковское</v>
      </c>
      <c r="F1234" s="24" t="s">
        <v>106</v>
      </c>
      <c r="G1234" s="124">
        <f t="shared" ref="G1234:M1234" si="7270">IFERROR(G1172*G1205*12/1000,0)</f>
        <v>0</v>
      </c>
      <c r="H1234" s="124">
        <f t="shared" si="7270"/>
        <v>0</v>
      </c>
      <c r="I1234" s="124">
        <f t="shared" si="7270"/>
        <v>0</v>
      </c>
      <c r="J1234" s="124">
        <f t="shared" si="7270"/>
        <v>0</v>
      </c>
      <c r="K1234" s="124">
        <f t="shared" si="7270"/>
        <v>0</v>
      </c>
      <c r="L1234" s="124">
        <f t="shared" si="7270"/>
        <v>0</v>
      </c>
      <c r="M1234" s="124">
        <f t="shared" si="7270"/>
        <v>0</v>
      </c>
      <c r="N1234" s="124">
        <f>IFERROR(N1172*N1205*3/1000,0)</f>
        <v>0</v>
      </c>
      <c r="O1234" s="124">
        <f>IFERROR(O1172*O1205*3/1000,0)</f>
        <v>0</v>
      </c>
      <c r="P1234" s="124">
        <f>IFERROR(P1172*P1205*3/1000,0)</f>
        <v>0</v>
      </c>
      <c r="Q1234" s="124">
        <f>IFERROR(Q1172*Q1205*3/1000,0)</f>
        <v>0</v>
      </c>
      <c r="R1234" s="124">
        <f>IFERROR(R1172*R1205*2/1000,0)</f>
        <v>0</v>
      </c>
      <c r="S1234" s="124">
        <f>IFERROR(S1172*S1205*2/1000,0)</f>
        <v>0</v>
      </c>
      <c r="T1234" s="207"/>
      <c r="AD1234" s="124">
        <v>100367.19576</v>
      </c>
      <c r="AE1234" s="124">
        <v>113107.428</v>
      </c>
      <c r="AF1234" s="124">
        <v>115914.04560000001</v>
      </c>
      <c r="AG1234" s="124">
        <v>116946.60119999999</v>
      </c>
      <c r="AH1234" s="124">
        <v>118630.55880000001</v>
      </c>
      <c r="AI1234" s="124">
        <v>120941.4564</v>
      </c>
      <c r="AJ1234" s="124"/>
      <c r="AK1234" s="124">
        <v>21604.043700000002</v>
      </c>
      <c r="AL1234" s="124">
        <v>23689.787940000002</v>
      </c>
      <c r="AM1234" s="124">
        <v>26234.417700000002</v>
      </c>
      <c r="AN1234" s="124"/>
      <c r="AO1234" s="124" t="s">
        <v>683</v>
      </c>
    </row>
    <row r="1235" spans="1:41" ht="15.75" outlineLevel="1">
      <c r="A1235" s="155">
        <v>612220</v>
      </c>
      <c r="B1235" s="11">
        <f t="shared" si="7265"/>
        <v>630720130</v>
      </c>
      <c r="C1235" s="11">
        <v>720130</v>
      </c>
      <c r="D1235" s="140"/>
      <c r="E1235" s="109" t="str">
        <f t="shared" si="7258"/>
        <v>Табунщиковское</v>
      </c>
      <c r="F1235" s="24" t="s">
        <v>106</v>
      </c>
      <c r="G1235" s="124">
        <f t="shared" ref="G1235:M1235" si="7271">IFERROR(G1173*G1207*12/1000,0)</f>
        <v>0</v>
      </c>
      <c r="H1235" s="124">
        <f t="shared" si="7271"/>
        <v>0</v>
      </c>
      <c r="I1235" s="124">
        <f t="shared" si="7271"/>
        <v>0</v>
      </c>
      <c r="J1235" s="124">
        <f t="shared" si="7271"/>
        <v>0</v>
      </c>
      <c r="K1235" s="124">
        <f t="shared" si="7271"/>
        <v>0</v>
      </c>
      <c r="L1235" s="124">
        <f t="shared" si="7271"/>
        <v>0</v>
      </c>
      <c r="M1235" s="124">
        <f t="shared" si="7271"/>
        <v>0</v>
      </c>
      <c r="N1235" s="124">
        <f t="shared" ref="N1235:S1235" si="7272">IFERROR(N1173*N1207*3/1000,0)</f>
        <v>0</v>
      </c>
      <c r="O1235" s="124">
        <f t="shared" si="7272"/>
        <v>0</v>
      </c>
      <c r="P1235" s="124">
        <f t="shared" si="7272"/>
        <v>0</v>
      </c>
      <c r="Q1235" s="124">
        <f t="shared" si="7272"/>
        <v>0</v>
      </c>
      <c r="R1235" s="124">
        <f t="shared" si="7272"/>
        <v>0</v>
      </c>
      <c r="S1235" s="124">
        <f t="shared" si="7272"/>
        <v>0</v>
      </c>
      <c r="T1235" s="207"/>
      <c r="AD1235" s="124">
        <v>120182.2656</v>
      </c>
      <c r="AE1235" s="124">
        <v>151065.71039999998</v>
      </c>
      <c r="AF1235" s="124">
        <v>162156.48912000001</v>
      </c>
      <c r="AG1235" s="124">
        <v>168264.79775999999</v>
      </c>
      <c r="AH1235" s="124">
        <v>175091.18256000002</v>
      </c>
      <c r="AI1235" s="124">
        <v>190412.84975999998</v>
      </c>
      <c r="AJ1235" s="124"/>
      <c r="AK1235" s="124">
        <v>22164.394319999999</v>
      </c>
      <c r="AL1235" s="124">
        <v>23883.647519999999</v>
      </c>
      <c r="AM1235" s="124">
        <v>31563.040799999995</v>
      </c>
      <c r="AN1235" s="124"/>
      <c r="AO1235" s="124" t="s">
        <v>683</v>
      </c>
    </row>
    <row r="1236" spans="1:41" ht="15.75" outlineLevel="1">
      <c r="A1236" s="155">
        <v>612230</v>
      </c>
      <c r="B1236" s="11">
        <f t="shared" ref="B1236:B1241" si="7273">VALUE(CONCATENATE($A$2,$C$4,C1236))</f>
        <v>630720140</v>
      </c>
      <c r="C1236" s="11">
        <v>720140</v>
      </c>
      <c r="D1236" s="140"/>
      <c r="E1236" s="109" t="str">
        <f t="shared" si="7258"/>
        <v>Углеродовское г.п.</v>
      </c>
      <c r="F1236" s="24" t="s">
        <v>106</v>
      </c>
      <c r="G1236" s="124">
        <f t="shared" ref="G1236:M1236" si="7274">IFERROR(G1174*G1209*12/1000,0)</f>
        <v>0</v>
      </c>
      <c r="H1236" s="124">
        <f t="shared" si="7274"/>
        <v>0</v>
      </c>
      <c r="I1236" s="124">
        <f t="shared" si="7274"/>
        <v>0</v>
      </c>
      <c r="J1236" s="124">
        <f t="shared" si="7274"/>
        <v>0</v>
      </c>
      <c r="K1236" s="124">
        <f t="shared" si="7274"/>
        <v>0</v>
      </c>
      <c r="L1236" s="124">
        <f t="shared" si="7274"/>
        <v>0</v>
      </c>
      <c r="M1236" s="124">
        <f t="shared" si="7274"/>
        <v>0</v>
      </c>
      <c r="N1236" s="124">
        <f>IFERROR(N1174*N1209*3/1000,0)</f>
        <v>0</v>
      </c>
      <c r="O1236" s="124">
        <f>IFERROR(O1174*O1209*3/1000,0)</f>
        <v>0</v>
      </c>
      <c r="P1236" s="124">
        <f>IFERROR(P1174*P1209*3/1000,0)</f>
        <v>0</v>
      </c>
      <c r="Q1236" s="124">
        <f>IFERROR(Q1174*Q1209*3/1000,0)</f>
        <v>0</v>
      </c>
      <c r="R1236" s="124">
        <f>IFERROR(R1174*R1209*2/1000,0)</f>
        <v>0</v>
      </c>
      <c r="S1236" s="124">
        <f>IFERROR(S1174*S1209*2/1000,0)</f>
        <v>0</v>
      </c>
      <c r="T1236" s="207"/>
      <c r="AD1236" s="124">
        <v>18152.061839999995</v>
      </c>
      <c r="AE1236" s="124">
        <v>37777.847999999998</v>
      </c>
      <c r="AF1236" s="124">
        <v>38651.879639999999</v>
      </c>
      <c r="AG1236" s="124">
        <v>39739.864200000004</v>
      </c>
      <c r="AH1236" s="124">
        <v>39770.847120000006</v>
      </c>
      <c r="AI1236" s="124">
        <v>40882.316039999998</v>
      </c>
      <c r="AJ1236" s="124"/>
      <c r="AK1236" s="124">
        <v>4567.6137600000002</v>
      </c>
      <c r="AL1236" s="124">
        <v>4392.1839599999994</v>
      </c>
      <c r="AM1236" s="124">
        <v>7906.8559499999992</v>
      </c>
      <c r="AN1236" s="124"/>
      <c r="AO1236" s="124" t="s">
        <v>683</v>
      </c>
    </row>
    <row r="1237" spans="1:41" ht="15.75" outlineLevel="1">
      <c r="A1237" s="155">
        <v>612240</v>
      </c>
      <c r="B1237" s="11">
        <f t="shared" si="7273"/>
        <v>630720150</v>
      </c>
      <c r="C1237" s="11">
        <v>720150</v>
      </c>
      <c r="D1237" s="140"/>
      <c r="E1237" s="109" t="str">
        <f t="shared" si="7258"/>
        <v>Ударниковское</v>
      </c>
      <c r="F1237" s="24" t="s">
        <v>106</v>
      </c>
      <c r="G1237" s="124">
        <f t="shared" ref="G1237:M1237" si="7275">IFERROR(G1175*G1211*12/1000,0)</f>
        <v>0</v>
      </c>
      <c r="H1237" s="124">
        <f t="shared" si="7275"/>
        <v>0</v>
      </c>
      <c r="I1237" s="124">
        <f t="shared" si="7275"/>
        <v>0</v>
      </c>
      <c r="J1237" s="124">
        <f t="shared" si="7275"/>
        <v>0</v>
      </c>
      <c r="K1237" s="124">
        <f t="shared" si="7275"/>
        <v>0</v>
      </c>
      <c r="L1237" s="124">
        <f t="shared" si="7275"/>
        <v>0</v>
      </c>
      <c r="M1237" s="124">
        <f t="shared" si="7275"/>
        <v>0</v>
      </c>
      <c r="N1237" s="124">
        <f>IFERROR(N1175*N1211*3/1000,0)</f>
        <v>0</v>
      </c>
      <c r="O1237" s="124">
        <f>IFERROR(O1175*O1211*3/1000,0)</f>
        <v>0</v>
      </c>
      <c r="P1237" s="124">
        <f>IFERROR(P1175*P1211*3/1000,0)</f>
        <v>0</v>
      </c>
      <c r="Q1237" s="124">
        <f>IFERROR(Q1175*Q1211*3/1000,0)</f>
        <v>0</v>
      </c>
      <c r="R1237" s="124">
        <f>IFERROR(R1175*R1211*2/1000,0)</f>
        <v>0</v>
      </c>
      <c r="S1237" s="124">
        <f>IFERROR(S1175*S1211*2/1000,0)</f>
        <v>0</v>
      </c>
      <c r="T1237" s="207"/>
      <c r="AD1237" s="124">
        <v>104385.924</v>
      </c>
      <c r="AE1237" s="124">
        <v>106298.95187999999</v>
      </c>
      <c r="AF1237" s="124">
        <v>107241.50844000002</v>
      </c>
      <c r="AG1237" s="124">
        <v>110143.95480000001</v>
      </c>
      <c r="AH1237" s="124">
        <v>112890.41148000002</v>
      </c>
      <c r="AI1237" s="124">
        <v>117762.645</v>
      </c>
      <c r="AJ1237" s="124"/>
      <c r="AK1237" s="124">
        <v>24315.086640000001</v>
      </c>
      <c r="AL1237" s="124">
        <v>24906.560100000002</v>
      </c>
      <c r="AM1237" s="124">
        <v>25967.188830000006</v>
      </c>
      <c r="AN1237" s="124"/>
      <c r="AO1237" s="124" t="s">
        <v>683</v>
      </c>
    </row>
    <row r="1238" spans="1:41" ht="15.75" hidden="1" outlineLevel="1">
      <c r="A1238" s="155">
        <v>612250</v>
      </c>
      <c r="B1238" s="11">
        <f t="shared" si="7273"/>
        <v>630720160</v>
      </c>
      <c r="C1238" s="11">
        <v>720160</v>
      </c>
      <c r="D1238" s="140"/>
      <c r="E1238" s="109" t="str">
        <f t="shared" si="7258"/>
        <v>-</v>
      </c>
      <c r="F1238" s="24" t="s">
        <v>106</v>
      </c>
      <c r="G1238" s="124">
        <f t="shared" ref="G1238:M1238" si="7276">IFERROR(G1176*G1213*12/1000,0)</f>
        <v>0</v>
      </c>
      <c r="H1238" s="124">
        <f t="shared" si="7276"/>
        <v>0</v>
      </c>
      <c r="I1238" s="124">
        <f t="shared" si="7276"/>
        <v>0</v>
      </c>
      <c r="J1238" s="124">
        <f t="shared" si="7276"/>
        <v>0</v>
      </c>
      <c r="K1238" s="124">
        <f t="shared" si="7276"/>
        <v>0</v>
      </c>
      <c r="L1238" s="124">
        <f t="shared" si="7276"/>
        <v>0</v>
      </c>
      <c r="M1238" s="124">
        <f t="shared" si="7276"/>
        <v>0</v>
      </c>
      <c r="N1238" s="124">
        <f>IFERROR(N1176*N1213*3/1000,0)</f>
        <v>0</v>
      </c>
      <c r="O1238" s="124">
        <f>IFERROR(O1176*O1213*3/1000,0)</f>
        <v>0</v>
      </c>
      <c r="P1238" s="124">
        <f>IFERROR(P1176*P1213*3/1000,0)</f>
        <v>0</v>
      </c>
      <c r="Q1238" s="124">
        <f>IFERROR(Q1176*Q1213*3/1000,0)</f>
        <v>0</v>
      </c>
      <c r="R1238" s="124">
        <f>IFERROR(R1176*R1213*2/1000,0)</f>
        <v>0</v>
      </c>
      <c r="S1238" s="124">
        <f>IFERROR(S1176*S1213*2/1000,0)</f>
        <v>0</v>
      </c>
      <c r="T1238" s="207"/>
      <c r="AD1238" s="124">
        <v>0</v>
      </c>
      <c r="AE1238" s="124">
        <v>0</v>
      </c>
      <c r="AF1238" s="124">
        <v>0</v>
      </c>
      <c r="AG1238" s="124">
        <v>0</v>
      </c>
      <c r="AH1238" s="124">
        <v>0</v>
      </c>
      <c r="AI1238" s="124">
        <v>0</v>
      </c>
      <c r="AJ1238" s="124"/>
      <c r="AK1238" s="124">
        <v>0</v>
      </c>
      <c r="AL1238" s="124">
        <v>0</v>
      </c>
      <c r="AM1238" s="124">
        <v>0</v>
      </c>
      <c r="AN1238" s="124"/>
      <c r="AO1238" s="124" t="s">
        <v>683</v>
      </c>
    </row>
    <row r="1239" spans="1:41" ht="15.75" hidden="1" outlineLevel="1">
      <c r="A1239" s="155">
        <v>612260</v>
      </c>
      <c r="B1239" s="11">
        <f t="shared" si="7273"/>
        <v>630720170</v>
      </c>
      <c r="C1239" s="11">
        <v>720170</v>
      </c>
      <c r="D1239" s="140"/>
      <c r="E1239" s="109" t="str">
        <f t="shared" si="7258"/>
        <v>-</v>
      </c>
      <c r="F1239" s="24" t="s">
        <v>106</v>
      </c>
      <c r="G1239" s="124">
        <f t="shared" ref="G1239:M1239" si="7277">IFERROR(G1177*G1215*12/1000,0)</f>
        <v>0</v>
      </c>
      <c r="H1239" s="124">
        <f t="shared" si="7277"/>
        <v>0</v>
      </c>
      <c r="I1239" s="124">
        <f t="shared" si="7277"/>
        <v>0</v>
      </c>
      <c r="J1239" s="124">
        <f t="shared" si="7277"/>
        <v>0</v>
      </c>
      <c r="K1239" s="124">
        <f t="shared" si="7277"/>
        <v>0</v>
      </c>
      <c r="L1239" s="124">
        <f t="shared" si="7277"/>
        <v>0</v>
      </c>
      <c r="M1239" s="124">
        <f t="shared" si="7277"/>
        <v>0</v>
      </c>
      <c r="N1239" s="124">
        <f>IFERROR(N1177*N1215*3/1000,0)</f>
        <v>0</v>
      </c>
      <c r="O1239" s="124">
        <f>IFERROR(O1177*O1215*3/1000,0)</f>
        <v>0</v>
      </c>
      <c r="P1239" s="124">
        <f>IFERROR(P1177*P1215*3/1000,0)</f>
        <v>0</v>
      </c>
      <c r="Q1239" s="124">
        <f>IFERROR(Q1177*Q1215*3/1000,0)</f>
        <v>0</v>
      </c>
      <c r="R1239" s="124">
        <f>IFERROR(R1177*R1215*2/1000,0)</f>
        <v>0</v>
      </c>
      <c r="S1239" s="124">
        <f>IFERROR(S1177*S1215*2/1000,0)</f>
        <v>0</v>
      </c>
      <c r="T1239" s="207"/>
      <c r="AD1239" s="124">
        <v>0</v>
      </c>
      <c r="AE1239" s="124">
        <v>0</v>
      </c>
      <c r="AF1239" s="124">
        <v>0</v>
      </c>
      <c r="AG1239" s="124">
        <v>0</v>
      </c>
      <c r="AH1239" s="124">
        <v>0</v>
      </c>
      <c r="AI1239" s="124">
        <v>0</v>
      </c>
      <c r="AJ1239" s="124"/>
      <c r="AK1239" s="124">
        <v>0</v>
      </c>
      <c r="AL1239" s="124">
        <v>0</v>
      </c>
      <c r="AM1239" s="124">
        <v>0</v>
      </c>
      <c r="AN1239" s="124"/>
      <c r="AO1239" s="124" t="s">
        <v>683</v>
      </c>
    </row>
    <row r="1240" spans="1:41" ht="15.75" hidden="1" outlineLevel="1">
      <c r="A1240" s="155">
        <v>612270</v>
      </c>
      <c r="B1240" s="11">
        <f t="shared" si="7273"/>
        <v>630720180</v>
      </c>
      <c r="C1240" s="11">
        <v>720180</v>
      </c>
      <c r="D1240" s="140"/>
      <c r="E1240" s="109" t="str">
        <f t="shared" si="7258"/>
        <v>-</v>
      </c>
      <c r="F1240" s="24" t="s">
        <v>106</v>
      </c>
      <c r="G1240" s="124">
        <f t="shared" ref="G1240:M1240" si="7278">IFERROR(G1178*G1217*12/1000,0)</f>
        <v>0</v>
      </c>
      <c r="H1240" s="124">
        <f t="shared" si="7278"/>
        <v>0</v>
      </c>
      <c r="I1240" s="124">
        <f t="shared" si="7278"/>
        <v>0</v>
      </c>
      <c r="J1240" s="124">
        <f t="shared" si="7278"/>
        <v>0</v>
      </c>
      <c r="K1240" s="124">
        <f t="shared" si="7278"/>
        <v>0</v>
      </c>
      <c r="L1240" s="124">
        <f t="shared" si="7278"/>
        <v>0</v>
      </c>
      <c r="M1240" s="124">
        <f t="shared" si="7278"/>
        <v>0</v>
      </c>
      <c r="N1240" s="124">
        <f>IFERROR(N1178*N1217*3/1000,0)</f>
        <v>0</v>
      </c>
      <c r="O1240" s="124">
        <f>IFERROR(O1178*O1217*3/1000,0)</f>
        <v>0</v>
      </c>
      <c r="P1240" s="124">
        <f>IFERROR(P1178*P1217*3/1000,0)</f>
        <v>0</v>
      </c>
      <c r="Q1240" s="124">
        <f>IFERROR(Q1178*Q1217*3/1000,0)</f>
        <v>0</v>
      </c>
      <c r="R1240" s="124">
        <f>IFERROR(R1178*R1217*2/1000,0)</f>
        <v>0</v>
      </c>
      <c r="S1240" s="124">
        <f>IFERROR(S1178*S1217*2/1000,0)</f>
        <v>0</v>
      </c>
      <c r="T1240" s="207"/>
      <c r="AD1240" s="124">
        <v>0</v>
      </c>
      <c r="AE1240" s="124">
        <v>0</v>
      </c>
      <c r="AF1240" s="124">
        <v>0</v>
      </c>
      <c r="AG1240" s="124">
        <v>0</v>
      </c>
      <c r="AH1240" s="124">
        <v>0</v>
      </c>
      <c r="AI1240" s="124">
        <v>0</v>
      </c>
      <c r="AJ1240" s="124"/>
      <c r="AK1240" s="124">
        <v>0</v>
      </c>
      <c r="AL1240" s="124">
        <v>0</v>
      </c>
      <c r="AM1240" s="124">
        <v>0</v>
      </c>
      <c r="AN1240" s="124"/>
      <c r="AO1240" s="124" t="s">
        <v>683</v>
      </c>
    </row>
    <row r="1241" spans="1:41" ht="15.75" hidden="1" outlineLevel="1">
      <c r="A1241" s="155">
        <v>612280</v>
      </c>
      <c r="B1241" s="11">
        <f t="shared" si="7273"/>
        <v>630720190</v>
      </c>
      <c r="C1241" s="11">
        <v>720190</v>
      </c>
      <c r="D1241" s="140"/>
      <c r="E1241" s="109" t="str">
        <f t="shared" si="7258"/>
        <v>-</v>
      </c>
      <c r="F1241" s="24" t="s">
        <v>106</v>
      </c>
      <c r="G1241" s="124">
        <f t="shared" ref="G1241:M1241" si="7279">IFERROR(G1179*G1219*12/1000,0)</f>
        <v>0</v>
      </c>
      <c r="H1241" s="124">
        <f t="shared" si="7279"/>
        <v>0</v>
      </c>
      <c r="I1241" s="124">
        <f t="shared" si="7279"/>
        <v>0</v>
      </c>
      <c r="J1241" s="124">
        <f t="shared" si="7279"/>
        <v>0</v>
      </c>
      <c r="K1241" s="124">
        <f t="shared" si="7279"/>
        <v>0</v>
      </c>
      <c r="L1241" s="124">
        <f t="shared" si="7279"/>
        <v>0</v>
      </c>
      <c r="M1241" s="124">
        <f t="shared" si="7279"/>
        <v>0</v>
      </c>
      <c r="N1241" s="124">
        <f>IFERROR(N1179*N1219*3/1000,0)</f>
        <v>0</v>
      </c>
      <c r="O1241" s="124">
        <f>IFERROR(O1179*O1219*3/1000,0)</f>
        <v>0</v>
      </c>
      <c r="P1241" s="124">
        <f>IFERROR(P1179*P1219*3/1000,0)</f>
        <v>0</v>
      </c>
      <c r="Q1241" s="124">
        <f>IFERROR(Q1179*Q1219*3/1000,0)</f>
        <v>0</v>
      </c>
      <c r="R1241" s="124">
        <f>IFERROR(R1179*R1219*2/1000,0)</f>
        <v>0</v>
      </c>
      <c r="S1241" s="124">
        <f>IFERROR(S1179*S1219*2/1000,0)</f>
        <v>0</v>
      </c>
      <c r="T1241" s="207"/>
      <c r="AD1241" s="124">
        <v>0</v>
      </c>
      <c r="AE1241" s="124">
        <v>0</v>
      </c>
      <c r="AF1241" s="124">
        <v>0</v>
      </c>
      <c r="AG1241" s="124">
        <v>0</v>
      </c>
      <c r="AH1241" s="124">
        <v>0</v>
      </c>
      <c r="AI1241" s="124">
        <v>0</v>
      </c>
      <c r="AJ1241" s="124"/>
      <c r="AK1241" s="124">
        <v>0</v>
      </c>
      <c r="AL1241" s="124">
        <v>0</v>
      </c>
      <c r="AM1241" s="124">
        <v>0</v>
      </c>
      <c r="AN1241" s="124"/>
      <c r="AO1241" s="124" t="s">
        <v>683</v>
      </c>
    </row>
    <row r="1242" spans="1:41" ht="15" collapsed="1">
      <c r="A1242" s="155">
        <v>612290</v>
      </c>
    </row>
    <row r="1243" spans="1:41" ht="15.75">
      <c r="A1243" s="155">
        <v>612300</v>
      </c>
      <c r="E1243" s="35"/>
      <c r="F1243" s="29"/>
      <c r="G1243" s="28"/>
      <c r="H1243" s="28"/>
      <c r="I1243" s="28"/>
      <c r="J1243" s="28"/>
      <c r="K1243" s="28"/>
      <c r="L1243" s="28"/>
      <c r="M1243" s="28"/>
      <c r="N1243" s="66" t="s">
        <v>77</v>
      </c>
      <c r="O1243" s="28"/>
      <c r="P1243" s="28"/>
      <c r="R1243" s="66"/>
    </row>
    <row r="1244" spans="1:41" ht="15.75">
      <c r="A1244" s="155">
        <v>612310</v>
      </c>
      <c r="E1244" s="240" t="s">
        <v>125</v>
      </c>
      <c r="F1244" s="240"/>
      <c r="G1244" s="240"/>
      <c r="H1244" s="240"/>
      <c r="I1244" s="240"/>
      <c r="J1244" s="240"/>
      <c r="K1244" s="240"/>
      <c r="L1244" s="240"/>
      <c r="M1244" s="240"/>
      <c r="N1244" s="240"/>
      <c r="O1244" s="240"/>
      <c r="P1244" s="240"/>
      <c r="Q1244" s="28"/>
      <c r="R1244" s="28"/>
    </row>
    <row r="1245" spans="1:41" ht="15.75">
      <c r="A1245" s="155">
        <v>612320</v>
      </c>
      <c r="E1245" s="35"/>
      <c r="F1245" s="29"/>
      <c r="G1245" s="28"/>
      <c r="H1245" s="28"/>
      <c r="I1245" s="28"/>
      <c r="J1245" s="28"/>
      <c r="K1245" s="28"/>
      <c r="L1245" s="28"/>
      <c r="M1245" s="28"/>
      <c r="N1245" s="28"/>
      <c r="O1245" s="28"/>
      <c r="P1245" s="28"/>
      <c r="Q1245" s="28"/>
      <c r="R1245" s="28"/>
    </row>
    <row r="1246" spans="1:41" ht="15.75">
      <c r="A1246" s="155">
        <v>612330</v>
      </c>
      <c r="B1246" s="233" t="s">
        <v>67</v>
      </c>
      <c r="C1246" s="234" t="s">
        <v>68</v>
      </c>
      <c r="D1246" s="141"/>
      <c r="E1246" s="236" t="s">
        <v>0</v>
      </c>
      <c r="F1246" s="238" t="s">
        <v>11</v>
      </c>
      <c r="G1246" s="20">
        <v>2021</v>
      </c>
      <c r="H1246" s="20">
        <v>2022</v>
      </c>
      <c r="I1246" s="20">
        <v>2023</v>
      </c>
      <c r="J1246" s="20">
        <v>2024</v>
      </c>
      <c r="K1246" s="20">
        <v>2024</v>
      </c>
      <c r="L1246" s="20">
        <v>2025</v>
      </c>
      <c r="M1246" s="20">
        <v>2026</v>
      </c>
      <c r="N1246" s="20">
        <v>2027</v>
      </c>
      <c r="AD1246">
        <v>2021</v>
      </c>
      <c r="AE1246">
        <v>2022</v>
      </c>
      <c r="AF1246">
        <v>2023</v>
      </c>
      <c r="AG1246">
        <v>2024</v>
      </c>
      <c r="AH1246">
        <v>2024</v>
      </c>
      <c r="AI1246">
        <v>2025</v>
      </c>
      <c r="AJ1246">
        <v>2026</v>
      </c>
    </row>
    <row r="1247" spans="1:41" ht="15.75">
      <c r="A1247" s="155">
        <v>612340</v>
      </c>
      <c r="B1247" s="233" t="s">
        <v>9</v>
      </c>
      <c r="C1247" s="235" t="s">
        <v>9</v>
      </c>
      <c r="D1247" s="142"/>
      <c r="E1247" s="237"/>
      <c r="F1247" s="239"/>
      <c r="G1247" s="20" t="s">
        <v>1</v>
      </c>
      <c r="H1247" s="20" t="s">
        <v>1</v>
      </c>
      <c r="I1247" s="20" t="s">
        <v>1</v>
      </c>
      <c r="J1247" s="188" t="s">
        <v>3</v>
      </c>
      <c r="K1247" s="20" t="s">
        <v>2</v>
      </c>
      <c r="L1247" s="54" t="s">
        <v>3</v>
      </c>
      <c r="M1247" s="54" t="s">
        <v>3</v>
      </c>
      <c r="N1247" s="20" t="s">
        <v>3</v>
      </c>
    </row>
    <row r="1248" spans="1:41" ht="31.5">
      <c r="A1248" s="155">
        <v>612350</v>
      </c>
      <c r="B1248" s="11">
        <f>VALUE(CONCATENATE($A$2,$C$4,C1248))</f>
        <v>630800010</v>
      </c>
      <c r="C1248" s="11">
        <v>800010</v>
      </c>
      <c r="D1248" s="140"/>
      <c r="E1248" s="57" t="s">
        <v>115</v>
      </c>
      <c r="F1248" s="24" t="s">
        <v>106</v>
      </c>
      <c r="G1248" s="125">
        <v>12317.53</v>
      </c>
      <c r="H1248" s="125">
        <v>13618.88</v>
      </c>
      <c r="I1248" s="125">
        <v>15848.86</v>
      </c>
      <c r="J1248" s="124">
        <f>J1250*0.13</f>
        <v>13056.039100000002</v>
      </c>
      <c r="K1248" s="124">
        <f>K1250*0.13</f>
        <v>16001.076000000001</v>
      </c>
      <c r="L1248" s="124">
        <f>L1250*0.13</f>
        <v>16347.025500000002</v>
      </c>
      <c r="M1248" s="124">
        <f>M1250*0.13</f>
        <v>16665.948</v>
      </c>
      <c r="N1248" s="124">
        <f>N1250*0.13</f>
        <v>16913</v>
      </c>
      <c r="AD1248" s="125">
        <v>970811.3</v>
      </c>
      <c r="AE1248" s="125">
        <v>1215874.1000000001</v>
      </c>
      <c r="AF1248" s="125">
        <v>1312385.3540303358</v>
      </c>
      <c r="AG1248" s="125">
        <v>1392792.4283527697</v>
      </c>
      <c r="AH1248" s="125">
        <v>1392792.4283527697</v>
      </c>
      <c r="AI1248" s="125">
        <v>1461101.0827081974</v>
      </c>
      <c r="AJ1248" s="125">
        <v>1528573.2176865847</v>
      </c>
    </row>
    <row r="1249" spans="1:36" ht="15.75">
      <c r="A1249" s="155">
        <v>612360</v>
      </c>
      <c r="B1249" s="11">
        <f t="shared" si="7182"/>
        <v>630801010</v>
      </c>
      <c r="C1249" s="11">
        <v>801010</v>
      </c>
      <c r="D1249" s="140"/>
      <c r="E1249" s="55" t="s">
        <v>116</v>
      </c>
      <c r="F1249" s="78" t="s">
        <v>613</v>
      </c>
      <c r="G1249" s="24" t="s">
        <v>587</v>
      </c>
      <c r="H1249" s="56">
        <f>IFERROR(IF(G1248,H1248/G1248*100,0),0)</f>
        <v>110.56502399425858</v>
      </c>
      <c r="I1249" s="56">
        <f>IFERROR(IF(H1248,I1248/H1248*100,0),0)</f>
        <v>116.37418054935502</v>
      </c>
      <c r="J1249" s="56">
        <f>IFERROR(IF(I1248,J1248/I1248*100,0),0)</f>
        <v>82.378411444103875</v>
      </c>
      <c r="K1249" s="56">
        <f>IFERROR(IF(I1248,K1248/I1248*100,0),0)</f>
        <v>100.96042239000155</v>
      </c>
      <c r="L1249" s="56">
        <f>IFERROR(IF(K1248,L1248/K1248*100,0),0)</f>
        <v>102.16203897787875</v>
      </c>
      <c r="M1249" s="56">
        <f>IFERROR(IF(L1248,M1248/L1248*100,0),0)</f>
        <v>101.95095126021549</v>
      </c>
      <c r="N1249" s="56">
        <f>IFERROR(IF(M1248,N1248/M1248*100,0),0)</f>
        <v>101.48237592004968</v>
      </c>
      <c r="AD1249" s="56">
        <v>112.48430301444689</v>
      </c>
      <c r="AE1249" s="56">
        <v>125.24309307071313</v>
      </c>
      <c r="AF1249" s="56">
        <v>107.9376025881574</v>
      </c>
      <c r="AG1249" s="56">
        <v>106.12678845245445</v>
      </c>
      <c r="AH1249" s="56">
        <v>106.12678845245445</v>
      </c>
      <c r="AI1249" s="56">
        <v>104.90443895047702</v>
      </c>
      <c r="AJ1249" s="56">
        <v>104.61789644651591</v>
      </c>
    </row>
    <row r="1250" spans="1:36" ht="63.75">
      <c r="A1250" s="155">
        <v>612370</v>
      </c>
      <c r="B1250" s="11">
        <f t="shared" si="7182"/>
        <v>630800020</v>
      </c>
      <c r="C1250" s="11">
        <v>800020</v>
      </c>
      <c r="D1250" s="140"/>
      <c r="E1250" s="57" t="s">
        <v>117</v>
      </c>
      <c r="F1250" s="24" t="s">
        <v>106</v>
      </c>
      <c r="G1250" s="125">
        <v>94772.23</v>
      </c>
      <c r="H1250" s="125">
        <v>104760.62</v>
      </c>
      <c r="I1250" s="125">
        <v>121914.31</v>
      </c>
      <c r="J1250" s="125">
        <v>100431.07</v>
      </c>
      <c r="K1250" s="125">
        <v>123085.2</v>
      </c>
      <c r="L1250" s="125">
        <v>125746.35</v>
      </c>
      <c r="M1250" s="125">
        <v>128199.6</v>
      </c>
      <c r="N1250" s="125">
        <v>130100</v>
      </c>
      <c r="AA1250" s="197" t="s">
        <v>588</v>
      </c>
      <c r="AD1250" s="125">
        <v>7467779.230769231</v>
      </c>
      <c r="AE1250" s="125">
        <v>9352877.692307692</v>
      </c>
      <c r="AF1250" s="125">
        <v>10095271.954079505</v>
      </c>
      <c r="AG1250" s="125">
        <v>10713787.910405921</v>
      </c>
      <c r="AH1250" s="125">
        <v>10713787.910405921</v>
      </c>
      <c r="AI1250" s="125">
        <v>11239239.097755365</v>
      </c>
      <c r="AJ1250" s="125">
        <v>11758255.520666035</v>
      </c>
    </row>
    <row r="1251" spans="1:36" ht="15.75">
      <c r="A1251" s="155">
        <v>612380</v>
      </c>
      <c r="B1251" s="11">
        <f t="shared" si="7182"/>
        <v>630801020</v>
      </c>
      <c r="C1251" s="11">
        <v>801020</v>
      </c>
      <c r="D1251" s="140"/>
      <c r="E1251" s="55" t="s">
        <v>116</v>
      </c>
      <c r="F1251" s="78" t="s">
        <v>613</v>
      </c>
      <c r="G1251" s="24" t="s">
        <v>587</v>
      </c>
      <c r="H1251" s="56">
        <f>IFERROR(IF(G1250,H1250/G1250*100,0),0)</f>
        <v>110.53936369335196</v>
      </c>
      <c r="I1251" s="56">
        <f>IFERROR(IF(H1250,I1250/H1250*100,0),0)</f>
        <v>116.37417762514197</v>
      </c>
      <c r="J1251" s="192">
        <v>82.4</v>
      </c>
      <c r="K1251" s="56">
        <f>IFERROR(IF(I1250,K1250/I1250*100,0),0)</f>
        <v>100.96042047894132</v>
      </c>
      <c r="L1251" s="56">
        <f>IFERROR(IF(K1250,L1250/K1250*100,0),0)</f>
        <v>102.16203897787875</v>
      </c>
      <c r="M1251" s="56">
        <f>IFERROR(IF(L1250,M1250/L1250*100,0),0)</f>
        <v>101.95095126021549</v>
      </c>
      <c r="N1251" s="56">
        <f>IFERROR(IF(M1250,N1250/M1250*100,0),0)</f>
        <v>101.48237592004968</v>
      </c>
      <c r="AD1251" s="56">
        <v>112.48430301444689</v>
      </c>
      <c r="AE1251" s="56">
        <v>125.2430930707131</v>
      </c>
      <c r="AF1251" s="56">
        <v>107.9376025881574</v>
      </c>
      <c r="AG1251" s="56">
        <v>106.12678845245445</v>
      </c>
      <c r="AH1251" s="56">
        <v>106.12678845245445</v>
      </c>
      <c r="AI1251" s="56">
        <v>104.90443895047702</v>
      </c>
      <c r="AJ1251" s="56">
        <v>104.61789644651589</v>
      </c>
    </row>
    <row r="1252" spans="1:36" ht="47.25">
      <c r="A1252" s="155">
        <v>612390</v>
      </c>
      <c r="B1252" s="11">
        <f t="shared" si="7182"/>
        <v>630800030</v>
      </c>
      <c r="C1252" s="11">
        <v>800030</v>
      </c>
      <c r="D1252" s="140"/>
      <c r="E1252" s="57" t="s">
        <v>627</v>
      </c>
      <c r="F1252" s="24" t="s">
        <v>106</v>
      </c>
      <c r="G1252" s="179">
        <v>61330.93</v>
      </c>
      <c r="H1252" s="179">
        <v>68884.990000000005</v>
      </c>
      <c r="I1252" s="179">
        <v>107627.33</v>
      </c>
      <c r="J1252" s="179">
        <v>110567.39</v>
      </c>
      <c r="K1252" s="179">
        <v>110567.39</v>
      </c>
      <c r="L1252" s="179">
        <v>112974.51</v>
      </c>
      <c r="M1252" s="179">
        <v>115204.74</v>
      </c>
      <c r="N1252" s="179">
        <v>116970.78</v>
      </c>
      <c r="AD1252" s="179">
        <v>6739314.5099999998</v>
      </c>
      <c r="AE1252" s="179">
        <v>8424278.9000000004</v>
      </c>
      <c r="AF1252" s="179">
        <v>9092964.6799999997</v>
      </c>
      <c r="AG1252" s="179">
        <v>9650071.3900000006</v>
      </c>
      <c r="AH1252" s="179">
        <v>9650071.3900000006</v>
      </c>
      <c r="AI1252" s="179">
        <v>10123353.25</v>
      </c>
      <c r="AJ1252" s="179">
        <v>10590839.220000001</v>
      </c>
    </row>
    <row r="1253" spans="1:36" ht="47.25">
      <c r="A1253" s="155">
        <v>612400</v>
      </c>
      <c r="B1253" s="11"/>
      <c r="C1253" s="11"/>
      <c r="D1253" s="140"/>
      <c r="E1253" s="76" t="s">
        <v>619</v>
      </c>
      <c r="F1253" s="24" t="s">
        <v>106</v>
      </c>
      <c r="G1253" s="124">
        <f>G122</f>
        <v>61380.93</v>
      </c>
      <c r="H1253" s="124">
        <f>H122</f>
        <v>68884.990000000005</v>
      </c>
      <c r="I1253" s="124">
        <f>I122</f>
        <v>107627.33</v>
      </c>
      <c r="J1253" s="124">
        <f>J122</f>
        <v>110567.39</v>
      </c>
      <c r="K1253" s="124">
        <f>J122</f>
        <v>110567.39</v>
      </c>
      <c r="L1253" s="124">
        <f>K122</f>
        <v>112974.51</v>
      </c>
      <c r="M1253" s="124">
        <f>L122</f>
        <v>115204.74</v>
      </c>
      <c r="N1253" s="124">
        <f>M122</f>
        <v>116970.78</v>
      </c>
      <c r="AD1253" s="124"/>
      <c r="AE1253" s="124"/>
      <c r="AF1253" s="124"/>
      <c r="AG1253" s="124"/>
      <c r="AH1253" s="124"/>
      <c r="AI1253" s="124"/>
      <c r="AJ1253" s="124"/>
    </row>
    <row r="1254" spans="1:36" ht="15.75">
      <c r="A1254" s="155">
        <v>612410</v>
      </c>
      <c r="B1254" s="11">
        <f t="shared" si="7182"/>
        <v>630801030</v>
      </c>
      <c r="C1254" s="11">
        <v>801030</v>
      </c>
      <c r="D1254" s="140"/>
      <c r="E1254" s="55" t="s">
        <v>116</v>
      </c>
      <c r="F1254" s="78" t="s">
        <v>613</v>
      </c>
      <c r="G1254" s="24" t="s">
        <v>587</v>
      </c>
      <c r="H1254" s="56">
        <f>IFERROR(IF(G1252,H1252/G1252*100,0),0)</f>
        <v>112.31688480836668</v>
      </c>
      <c r="I1254" s="56">
        <f>IFERROR(IF(H1252,I1252/H1252*100,0),0)</f>
        <v>156.24206376454435</v>
      </c>
      <c r="J1254" s="56">
        <f>IFERROR(IF(I1252,J1252/I1252*100,0),0)</f>
        <v>102.73170392687435</v>
      </c>
      <c r="K1254" s="56">
        <f>IFERROR(IF(I1252,K1252/I1252*100,0),0)</f>
        <v>102.73170392687435</v>
      </c>
      <c r="L1254" s="56">
        <f>IFERROR(IF(K1252,L1252/K1252*100,0),0)</f>
        <v>102.17706142832893</v>
      </c>
      <c r="M1254" s="56">
        <f>IFERROR(IF(L1252,M1252/L1252*100,0),0)</f>
        <v>101.97410017534045</v>
      </c>
      <c r="N1254" s="56">
        <f>IFERROR(IF(M1252,N1252/M1252*100,0),0)</f>
        <v>101.53295775850889</v>
      </c>
      <c r="AD1254" s="56">
        <v>113.24874433983723</v>
      </c>
      <c r="AE1254" s="56">
        <v>125.00201448529815</v>
      </c>
      <c r="AF1254" s="56">
        <v>107.9376025881574</v>
      </c>
      <c r="AG1254" s="56">
        <v>106.12678845245445</v>
      </c>
      <c r="AH1254" s="56">
        <v>106.12678845245445</v>
      </c>
      <c r="AI1254" s="56">
        <v>104.90443895047703</v>
      </c>
      <c r="AJ1254" s="56">
        <v>104.61789644651589</v>
      </c>
    </row>
    <row r="1255" spans="1:36" ht="47.25">
      <c r="A1255" s="155">
        <v>612420</v>
      </c>
      <c r="B1255" s="11">
        <f t="shared" si="7182"/>
        <v>630802030</v>
      </c>
      <c r="C1255" s="11">
        <v>802030</v>
      </c>
      <c r="D1255" s="140"/>
      <c r="E1255" s="59" t="s">
        <v>118</v>
      </c>
      <c r="F1255" s="78" t="s">
        <v>613</v>
      </c>
      <c r="G1255" s="58">
        <f t="shared" ref="G1255:N1255" si="7280">IFERROR(IF(G$1250,G1252/G1250*100,0),0)</f>
        <v>64.714030681772499</v>
      </c>
      <c r="H1255" s="58">
        <f t="shared" si="7280"/>
        <v>65.754660482154463</v>
      </c>
      <c r="I1255" s="58">
        <f t="shared" si="7280"/>
        <v>88.281129590119491</v>
      </c>
      <c r="J1255" s="58">
        <f t="shared" si="7280"/>
        <v>110.09281291138289</v>
      </c>
      <c r="K1255" s="58">
        <f t="shared" si="7280"/>
        <v>89.829963309967411</v>
      </c>
      <c r="L1255" s="58">
        <f t="shared" si="7280"/>
        <v>89.843172386315771</v>
      </c>
      <c r="M1255" s="58">
        <f t="shared" si="7280"/>
        <v>89.863572117229694</v>
      </c>
      <c r="N1255" s="58">
        <f t="shared" si="7280"/>
        <v>89.908362797847801</v>
      </c>
      <c r="AD1255" s="125">
        <v>90.245229562119846</v>
      </c>
      <c r="AE1255" s="125">
        <v>90.071517848764117</v>
      </c>
      <c r="AF1255" s="125">
        <v>90.071517848764117</v>
      </c>
      <c r="AG1255" s="125">
        <v>90.071517848764117</v>
      </c>
      <c r="AH1255" s="125">
        <v>90.071517848764117</v>
      </c>
      <c r="AI1255" s="125">
        <v>90.071517848764131</v>
      </c>
      <c r="AJ1255" s="125">
        <v>90.071517848764131</v>
      </c>
    </row>
    <row r="1256" spans="1:36" ht="94.5">
      <c r="A1256" s="155">
        <v>612430</v>
      </c>
      <c r="B1256" s="11">
        <f t="shared" si="7182"/>
        <v>630800040</v>
      </c>
      <c r="C1256" s="11">
        <v>800040</v>
      </c>
      <c r="D1256" s="140"/>
      <c r="E1256" s="60" t="s">
        <v>119</v>
      </c>
      <c r="F1256" s="24" t="s">
        <v>106</v>
      </c>
      <c r="G1256" s="125">
        <v>33441.300000000003</v>
      </c>
      <c r="H1256" s="125">
        <v>35875.629999999997</v>
      </c>
      <c r="I1256" s="125">
        <v>14286.98</v>
      </c>
      <c r="J1256" s="125">
        <v>-10136.32</v>
      </c>
      <c r="K1256" s="125">
        <v>12517.81</v>
      </c>
      <c r="L1256" s="125">
        <v>12771.84</v>
      </c>
      <c r="M1256" s="125">
        <v>12994.86</v>
      </c>
      <c r="N1256" s="132">
        <v>13129.22</v>
      </c>
      <c r="AA1256" s="197" t="s">
        <v>589</v>
      </c>
      <c r="AD1256" s="125">
        <v>728464.72076923121</v>
      </c>
      <c r="AE1256" s="125">
        <v>928598.79230769165</v>
      </c>
      <c r="AF1256" s="125">
        <v>1002307.2740795054</v>
      </c>
      <c r="AG1256" s="125">
        <v>1063716.5204059202</v>
      </c>
      <c r="AH1256" s="125">
        <v>1063716.5204059202</v>
      </c>
      <c r="AI1256" s="125">
        <v>1115885.8477553651</v>
      </c>
      <c r="AJ1256" s="125">
        <v>1167416.3006660342</v>
      </c>
    </row>
    <row r="1257" spans="1:36" ht="15.75">
      <c r="A1257" s="155">
        <v>612440</v>
      </c>
      <c r="B1257" s="11">
        <f t="shared" si="7182"/>
        <v>630801040</v>
      </c>
      <c r="C1257" s="11">
        <v>801040</v>
      </c>
      <c r="D1257" s="140"/>
      <c r="E1257" s="55" t="s">
        <v>116</v>
      </c>
      <c r="F1257" s="78" t="s">
        <v>613</v>
      </c>
      <c r="G1257" s="24" t="s">
        <v>587</v>
      </c>
      <c r="H1257" s="56">
        <f>IFERROR(IF(G1256,H1256/G1256*100,0),0)</f>
        <v>107.27941198458193</v>
      </c>
      <c r="I1257" s="56">
        <f>IFERROR(IF(H1256,I1256/H1256*100,0),0)</f>
        <v>39.82363515288791</v>
      </c>
      <c r="J1257" s="192">
        <v>-71</v>
      </c>
      <c r="K1257" s="56">
        <f>IFERROR(IF(I1256,K1256/I1256*100,0),0)</f>
        <v>87.616907142027216</v>
      </c>
      <c r="L1257" s="56">
        <f>IFERROR(IF(K1256,L1256/K1256*100,0),0)</f>
        <v>102.02934858413732</v>
      </c>
      <c r="M1257" s="56">
        <f>IFERROR(IF(L1256,M1256/L1256*100,0),0)</f>
        <v>101.74618535778714</v>
      </c>
      <c r="N1257" s="56">
        <f>IFERROR(IF(M1256,N1256/M1256*100,0),0)</f>
        <v>101.03394726838148</v>
      </c>
      <c r="AD1257" s="56">
        <v>105.8727690411766</v>
      </c>
      <c r="AE1257" s="56">
        <v>127.47340616950214</v>
      </c>
      <c r="AF1257" s="56">
        <v>107.9376025881574</v>
      </c>
      <c r="AG1257" s="56">
        <v>106.12678845245453</v>
      </c>
      <c r="AH1257" s="56">
        <v>106.12678845245453</v>
      </c>
      <c r="AI1257" s="56">
        <v>104.90443895047683</v>
      </c>
      <c r="AJ1257" s="56">
        <v>104.61789644651593</v>
      </c>
    </row>
    <row r="1258" spans="1:36" ht="47.25">
      <c r="A1258" s="155">
        <v>612450</v>
      </c>
      <c r="B1258" s="11">
        <f t="shared" si="7182"/>
        <v>630802040</v>
      </c>
      <c r="C1258" s="11">
        <v>802040</v>
      </c>
      <c r="D1258" s="140"/>
      <c r="E1258" s="59" t="s">
        <v>120</v>
      </c>
      <c r="F1258" s="78" t="s">
        <v>613</v>
      </c>
      <c r="G1258" s="58">
        <f t="shared" ref="G1258:N1258" si="7281">IFERROR(IF(G1250,G1256/G1250*100,0),0)</f>
        <v>35.285969318227508</v>
      </c>
      <c r="H1258" s="58">
        <f t="shared" si="7281"/>
        <v>34.245339517845544</v>
      </c>
      <c r="I1258" s="58">
        <f t="shared" si="7281"/>
        <v>11.718870409880514</v>
      </c>
      <c r="J1258" s="58">
        <f t="shared" si="7281"/>
        <v>-10.0928129113829</v>
      </c>
      <c r="K1258" s="58">
        <f t="shared" si="7281"/>
        <v>10.170036690032596</v>
      </c>
      <c r="L1258" s="58">
        <f t="shared" si="7281"/>
        <v>10.156827613684213</v>
      </c>
      <c r="M1258" s="58">
        <f t="shared" si="7281"/>
        <v>10.136427882770304</v>
      </c>
      <c r="N1258" s="58">
        <f t="shared" si="7281"/>
        <v>10.091637202152191</v>
      </c>
      <c r="AD1258" s="125">
        <v>9.7547704378801594</v>
      </c>
      <c r="AE1258" s="125">
        <v>9.9284821512358814</v>
      </c>
      <c r="AF1258" s="125">
        <v>9.9284821512358796</v>
      </c>
      <c r="AG1258" s="125">
        <v>9.9284821512358867</v>
      </c>
      <c r="AH1258" s="125">
        <v>9.9284821512358867</v>
      </c>
      <c r="AI1258" s="125">
        <v>9.9284821512358725</v>
      </c>
      <c r="AJ1258" s="125">
        <v>9.9284821512358743</v>
      </c>
    </row>
    <row r="1259" spans="1:36" ht="63">
      <c r="A1259" s="155">
        <v>612460</v>
      </c>
      <c r="B1259" s="11">
        <f t="shared" si="7182"/>
        <v>630800050</v>
      </c>
      <c r="C1259" s="11">
        <v>800050</v>
      </c>
      <c r="D1259" s="140"/>
      <c r="E1259" s="76" t="s">
        <v>590</v>
      </c>
      <c r="F1259" s="116" t="s">
        <v>626</v>
      </c>
      <c r="G1259" s="124">
        <f>SUM(IF(G1250="",0,G1250),IF(G1252="",0,-G1252))</f>
        <v>33441.299999999996</v>
      </c>
      <c r="H1259" s="124">
        <f t="shared" ref="H1259:N1259" si="7282">SUM(IF(H1250="",0,H1250),IF(H1252="",0,-H1252))</f>
        <v>35875.62999999999</v>
      </c>
      <c r="I1259" s="124">
        <f t="shared" si="7282"/>
        <v>14286.979999999996</v>
      </c>
      <c r="J1259" s="124">
        <f t="shared" si="7282"/>
        <v>-10136.319999999992</v>
      </c>
      <c r="K1259" s="124">
        <f t="shared" si="7282"/>
        <v>12517.809999999998</v>
      </c>
      <c r="L1259" s="124">
        <f t="shared" si="7282"/>
        <v>12771.840000000011</v>
      </c>
      <c r="M1259" s="124">
        <f t="shared" si="7282"/>
        <v>12994.86</v>
      </c>
      <c r="N1259" s="124">
        <f t="shared" si="7282"/>
        <v>13129.220000000001</v>
      </c>
      <c r="AD1259" s="125">
        <v>728464.72076923121</v>
      </c>
      <c r="AE1259" s="125">
        <v>928598.79230769165</v>
      </c>
      <c r="AF1259" s="125">
        <v>1002307.2740795054</v>
      </c>
      <c r="AG1259" s="125">
        <v>1063716.5204059202</v>
      </c>
      <c r="AH1259" s="125">
        <v>1063716.5204059202</v>
      </c>
      <c r="AI1259" s="125">
        <v>1115885.8477553651</v>
      </c>
      <c r="AJ1259" s="125">
        <v>1167416.3006660342</v>
      </c>
    </row>
    <row r="1260" spans="1:36" ht="110.25">
      <c r="A1260" s="155">
        <v>612470</v>
      </c>
      <c r="B1260" s="11">
        <f t="shared" si="7182"/>
        <v>630800051</v>
      </c>
      <c r="C1260" s="11">
        <v>800051</v>
      </c>
      <c r="D1260" s="140"/>
      <c r="E1260" s="76" t="s">
        <v>628</v>
      </c>
      <c r="F1260" s="116" t="s">
        <v>626</v>
      </c>
      <c r="G1260" s="117" t="s">
        <v>587</v>
      </c>
      <c r="H1260" s="117" t="s">
        <v>587</v>
      </c>
      <c r="I1260" s="117" t="s">
        <v>587</v>
      </c>
      <c r="J1260" s="117" t="s">
        <v>587</v>
      </c>
      <c r="K1260" s="124">
        <f>IFERROR(IF(I1255,K1252/I1255*100,0),0)</f>
        <v>125244.64799369175</v>
      </c>
      <c r="L1260" s="124">
        <f>IFERROR(IF($K1255,L1252/$K1255*100,0),0)</f>
        <v>125764.84041318149</v>
      </c>
      <c r="M1260" s="124">
        <f>IFERROR(IF($K1255,M1252/$K1255*100,0),0)</f>
        <v>128247.56434829473</v>
      </c>
      <c r="N1260" s="124">
        <f>IFERROR(IF($K1255,N1252/$K1255*100,0),0)</f>
        <v>130213.54533607059</v>
      </c>
      <c r="AD1260" s="125" t="s">
        <v>587</v>
      </c>
      <c r="AE1260" s="125" t="s">
        <v>587</v>
      </c>
      <c r="AF1260" s="125">
        <v>10095271.954079505</v>
      </c>
      <c r="AG1260" s="125">
        <v>10713787.910405921</v>
      </c>
      <c r="AH1260" s="125">
        <v>10713787.910405921</v>
      </c>
      <c r="AI1260" s="125">
        <v>11239239.097755365</v>
      </c>
      <c r="AJ1260" s="125">
        <v>11758255.520666035</v>
      </c>
    </row>
    <row r="1261" spans="1:36" ht="15">
      <c r="A1261" s="155">
        <v>612480</v>
      </c>
    </row>
    <row r="1262" spans="1:36" ht="15">
      <c r="A1262" s="155">
        <v>612490</v>
      </c>
    </row>
    <row r="1263" spans="1:36" ht="15">
      <c r="A1263" s="155">
        <v>612500</v>
      </c>
    </row>
    <row r="1264" spans="1:36" ht="15">
      <c r="A1264" s="155">
        <v>612510</v>
      </c>
      <c r="E1264" s="71" t="s">
        <v>131</v>
      </c>
      <c r="F1264" s="72"/>
      <c r="G1264" s="72"/>
      <c r="H1264" s="72"/>
      <c r="I1264" s="72"/>
      <c r="J1264" s="72"/>
      <c r="K1264" s="72"/>
      <c r="L1264" s="72"/>
    </row>
    <row r="1265" spans="1:12" ht="15">
      <c r="A1265" s="155">
        <v>612520</v>
      </c>
      <c r="E1265" s="73" t="s">
        <v>814</v>
      </c>
      <c r="F1265" s="74"/>
      <c r="G1265" s="74"/>
      <c r="H1265" s="74"/>
      <c r="I1265" s="74"/>
      <c r="J1265" s="74"/>
      <c r="K1265" s="74"/>
      <c r="L1265" s="73" t="s">
        <v>816</v>
      </c>
    </row>
    <row r="1266" spans="1:12" ht="15">
      <c r="A1266" s="155">
        <v>612530</v>
      </c>
      <c r="E1266" s="73" t="s">
        <v>815</v>
      </c>
      <c r="F1266" s="74"/>
      <c r="G1266" s="74"/>
      <c r="H1266" s="74"/>
      <c r="I1266" s="74"/>
      <c r="J1266" s="74"/>
      <c r="K1266" s="74"/>
      <c r="L1266" s="74"/>
    </row>
    <row r="1267" spans="1:12" ht="15">
      <c r="A1267" s="155">
        <v>612540</v>
      </c>
      <c r="E1267" s="71"/>
      <c r="F1267" s="75"/>
      <c r="G1267" s="75"/>
      <c r="H1267" s="75"/>
      <c r="I1267" s="75"/>
      <c r="J1267" s="75"/>
      <c r="K1267" s="75"/>
      <c r="L1267" s="75"/>
    </row>
    <row r="1268" spans="1:12" ht="15">
      <c r="A1268" s="155">
        <v>612550</v>
      </c>
      <c r="E1268" s="71" t="s">
        <v>132</v>
      </c>
      <c r="F1268" s="75"/>
      <c r="G1268" s="75"/>
      <c r="H1268" s="75"/>
      <c r="I1268" s="75"/>
      <c r="J1268" s="75"/>
      <c r="K1268" s="75"/>
      <c r="L1268" s="75"/>
    </row>
    <row r="1269" spans="1:12" ht="15">
      <c r="A1269" s="155">
        <v>612560</v>
      </c>
      <c r="E1269" s="230" t="s">
        <v>817</v>
      </c>
      <c r="F1269" s="231"/>
      <c r="G1269" s="231"/>
      <c r="H1269" s="231"/>
      <c r="I1269" s="231"/>
      <c r="J1269" s="231" t="s">
        <v>133</v>
      </c>
      <c r="K1269" s="230" t="s">
        <v>134</v>
      </c>
      <c r="L1269" s="230" t="s">
        <v>818</v>
      </c>
    </row>
  </sheetData>
  <sheetProtection password="CF18" sheet="1" objects="1" scenarios="1" formatCells="0" formatColumns="0" formatRows="0"/>
  <dataConsolidate topLabels="1" link="1">
    <dataRefs count="1">
      <dataRef ref="G189:G200" sheet="ВВОД"/>
    </dataRefs>
  </dataConsolidate>
  <mergeCells count="46">
    <mergeCell ref="E2:Q2"/>
    <mergeCell ref="E1:Q1"/>
    <mergeCell ref="F182:F183"/>
    <mergeCell ref="E182:E183"/>
    <mergeCell ref="F12:F13"/>
    <mergeCell ref="E180:Q180"/>
    <mergeCell ref="F5:O5"/>
    <mergeCell ref="F6:O6"/>
    <mergeCell ref="E11:L11"/>
    <mergeCell ref="F8:O8"/>
    <mergeCell ref="AB6:AI6"/>
    <mergeCell ref="AB7:AI7"/>
    <mergeCell ref="U11:Z11"/>
    <mergeCell ref="F3:K3"/>
    <mergeCell ref="F7:O7"/>
    <mergeCell ref="E10:Q10"/>
    <mergeCell ref="AB9:AI9"/>
    <mergeCell ref="AD11:AO11"/>
    <mergeCell ref="AB3:AI3"/>
    <mergeCell ref="AB4:AI4"/>
    <mergeCell ref="AB5:AF5"/>
    <mergeCell ref="AB8:AI8"/>
    <mergeCell ref="A12:A13"/>
    <mergeCell ref="B12:B13"/>
    <mergeCell ref="C12:C13"/>
    <mergeCell ref="AA14:AB16"/>
    <mergeCell ref="E12:E13"/>
    <mergeCell ref="AA17:AB18"/>
    <mergeCell ref="AA33:AB34"/>
    <mergeCell ref="AA68:AB68"/>
    <mergeCell ref="B1156:B1157"/>
    <mergeCell ref="C1156:C1157"/>
    <mergeCell ref="B182:B183"/>
    <mergeCell ref="C182:C183"/>
    <mergeCell ref="E1156:E1157"/>
    <mergeCell ref="F1156:F1157"/>
    <mergeCell ref="E1154:Q1154"/>
    <mergeCell ref="AA122:AB122"/>
    <mergeCell ref="AA124:AB124"/>
    <mergeCell ref="E1153:Q1153"/>
    <mergeCell ref="U184:X186"/>
    <mergeCell ref="B1246:B1247"/>
    <mergeCell ref="C1246:C1247"/>
    <mergeCell ref="E1246:E1247"/>
    <mergeCell ref="F1246:F1247"/>
    <mergeCell ref="E1244:P1244"/>
  </mergeCells>
  <phoneticPr fontId="6" type="noConversion"/>
  <hyperlinks>
    <hyperlink ref="F5" location="ВВОД!A12:P169" display="Свод основных финансовых показателей по полному кругу предприятий  "/>
    <hyperlink ref="F6" location="ВВОД!A174:P363" display="Показатели труда по бюджетообразующим предприятиям"/>
    <hyperlink ref="F7" location="ВВОД!A366:P454" display="Показатели труда сельским и городским поселениям на территории района"/>
    <hyperlink ref="F8" location="ВВОД!A459:M473" display="Расчет доходов для определения налогового потенциала   по налогу на доходы физических лиц (рассчитывается с участием отдела финансов территории)"/>
  </hyperlinks>
  <pageMargins left="0.78740157480314965" right="0.59055118110236227" top="0.4" bottom="0.47" header="0.25" footer="0.28999999999999998"/>
  <pageSetup paperSize="9" scale="39" orientation="landscape" r:id="rId1"/>
  <headerFooter alignWithMargins="0"/>
  <rowBreaks count="2" manualBreakCount="2">
    <brk id="1151" min="4" max="16" man="1"/>
    <brk id="1241" min="4" max="16" man="1"/>
  </rowBreaks>
  <ignoredErrors>
    <ignoredError sqref="H506:J506 K68:M68 H143:Q143 Q137 Q127 Q129 Q131 Q133 Q135 Q139 Q141 Q148 Q150 Q152 Q154 Q156 Q158 Q160 Q162 Q164 Q166 Q168 L506:M506 Q144 Q146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14" id="{D3973F32-A483-4300-AC9F-3FB567A3E9A4}">
            <x14:iconSet custom="1">
              <x14:cfvo type="percent">
                <xm:f>0</xm:f>
              </x14:cfvo>
              <x14:cfvo type="formula">
                <xm:f>$G$122</xm:f>
              </x14:cfvo>
              <x14:cfvo type="formula" gte="0">
                <xm:f>$G$122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G124</xm:sqref>
        </x14:conditionalFormatting>
        <x14:conditionalFormatting xmlns:xm="http://schemas.microsoft.com/office/excel/2006/main">
          <x14:cfRule type="iconSet" priority="113" id="{3B6FCFAD-DA69-43FC-8F33-D07B4C00344F}">
            <x14:iconSet custom="1">
              <x14:cfvo type="percent">
                <xm:f>0</xm:f>
              </x14:cfvo>
              <x14:cfvo type="formula">
                <xm:f>$H$122</xm:f>
              </x14:cfvo>
              <x14:cfvo type="formula" gte="0">
                <xm:f>$H$122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H124</xm:sqref>
        </x14:conditionalFormatting>
        <x14:conditionalFormatting xmlns:xm="http://schemas.microsoft.com/office/excel/2006/main">
          <x14:cfRule type="iconSet" priority="112" id="{CA9EA3F7-4189-4A63-8FDB-17F04FCFFB4D}">
            <x14:iconSet custom="1">
              <x14:cfvo type="percent">
                <xm:f>0</xm:f>
              </x14:cfvo>
              <x14:cfvo type="formula">
                <xm:f>$I$122</xm:f>
              </x14:cfvo>
              <x14:cfvo type="formula" gte="0">
                <xm:f>$I$122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I124</xm:sqref>
        </x14:conditionalFormatting>
        <x14:conditionalFormatting xmlns:xm="http://schemas.microsoft.com/office/excel/2006/main">
          <x14:cfRule type="iconSet" priority="111" id="{299DCD65-2728-4382-9D73-E417EAC4137C}">
            <x14:iconSet custom="1">
              <x14:cfvo type="percent">
                <xm:f>0</xm:f>
              </x14:cfvo>
              <x14:cfvo type="formula">
                <xm:f>$J$122</xm:f>
              </x14:cfvo>
              <x14:cfvo type="formula" gte="0">
                <xm:f>$J$122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J124</xm:sqref>
        </x14:conditionalFormatting>
        <x14:conditionalFormatting xmlns:xm="http://schemas.microsoft.com/office/excel/2006/main">
          <x14:cfRule type="iconSet" priority="109" id="{B5A9F0ED-380C-4B9D-9532-460821059FB6}">
            <x14:iconSet custom="1">
              <x14:cfvo type="percent">
                <xm:f>0</xm:f>
              </x14:cfvo>
              <x14:cfvo type="formula">
                <xm:f>$K$122</xm:f>
              </x14:cfvo>
              <x14:cfvo type="formula" gte="0">
                <xm:f>$K$122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K124</xm:sqref>
        </x14:conditionalFormatting>
        <x14:conditionalFormatting xmlns:xm="http://schemas.microsoft.com/office/excel/2006/main">
          <x14:cfRule type="iconSet" priority="108" id="{2E5877BE-86A0-4E1B-A971-BF361BB8EF36}">
            <x14:iconSet custom="1">
              <x14:cfvo type="percent">
                <xm:f>0</xm:f>
              </x14:cfvo>
              <x14:cfvo type="formula">
                <xm:f>$L$122</xm:f>
              </x14:cfvo>
              <x14:cfvo type="formula" gte="0">
                <xm:f>$L$122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L124</xm:sqref>
        </x14:conditionalFormatting>
        <x14:conditionalFormatting xmlns:xm="http://schemas.microsoft.com/office/excel/2006/main">
          <x14:cfRule type="iconSet" priority="107" id="{F35DF321-2939-456C-85EE-71ECA7B24015}">
            <x14:iconSet custom="1">
              <x14:cfvo type="percent">
                <xm:f>0</xm:f>
              </x14:cfvo>
              <x14:cfvo type="formula">
                <xm:f>$M$122</xm:f>
              </x14:cfvo>
              <x14:cfvo type="formula" gte="0">
                <xm:f>$M$122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M124</xm:sqref>
        </x14:conditionalFormatting>
        <x14:conditionalFormatting xmlns:xm="http://schemas.microsoft.com/office/excel/2006/main">
          <x14:cfRule type="iconSet" priority="106" id="{698FA858-BC04-4C89-8791-3764211E73BC}">
            <x14:iconSet custom="1">
              <x14:cfvo type="percent">
                <xm:f>0</xm:f>
              </x14:cfvo>
              <x14:cfvo type="formula">
                <xm:f>$N$122</xm:f>
              </x14:cfvo>
              <x14:cfvo type="formula" gte="0">
                <xm:f>$N$122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N124</xm:sqref>
        </x14:conditionalFormatting>
        <x14:conditionalFormatting xmlns:xm="http://schemas.microsoft.com/office/excel/2006/main">
          <x14:cfRule type="iconSet" priority="105" id="{07FB8815-F9FA-4632-9044-15B7E385F025}">
            <x14:iconSet custom="1">
              <x14:cfvo type="percent">
                <xm:f>0</xm:f>
              </x14:cfvo>
              <x14:cfvo type="formula">
                <xm:f>$O$122</xm:f>
              </x14:cfvo>
              <x14:cfvo type="formula" gte="0">
                <xm:f>$O$122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O124</xm:sqref>
        </x14:conditionalFormatting>
        <x14:conditionalFormatting xmlns:xm="http://schemas.microsoft.com/office/excel/2006/main">
          <x14:cfRule type="iconSet" priority="104" id="{5BCC6D33-C5CC-4768-84D5-3220130E176F}">
            <x14:iconSet custom="1">
              <x14:cfvo type="percent">
                <xm:f>0</xm:f>
              </x14:cfvo>
              <x14:cfvo type="formula">
                <xm:f>$P$122</xm:f>
              </x14:cfvo>
              <x14:cfvo type="formula" gte="0">
                <xm:f>$P$122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P124</xm:sqref>
        </x14:conditionalFormatting>
        <x14:conditionalFormatting xmlns:xm="http://schemas.microsoft.com/office/excel/2006/main">
          <x14:cfRule type="iconSet" priority="103" id="{4149033F-8162-4B8B-90FE-B54BA34D644D}">
            <x14:iconSet custom="1">
              <x14:cfvo type="percent">
                <xm:f>0</xm:f>
              </x14:cfvo>
              <x14:cfvo type="formula">
                <xm:f>$Q$122</xm:f>
              </x14:cfvo>
              <x14:cfvo type="formula" gte="0">
                <xm:f>$Q$122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Q124</xm:sqref>
        </x14:conditionalFormatting>
        <x14:conditionalFormatting xmlns:xm="http://schemas.microsoft.com/office/excel/2006/main">
          <x14:cfRule type="iconSet" priority="91" id="{B65E91C7-F345-4C85-A39F-2710C6879096}">
            <x14:iconSet custom="1">
              <x14:cfvo type="percent">
                <xm:f>0</xm:f>
              </x14:cfvo>
              <x14:cfvo type="formula">
                <xm:f>$Q$15</xm:f>
              </x14:cfvo>
              <x14:cfvo type="formula" gte="0">
                <xm:f>$Q$15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AA6</xm:sqref>
        </x14:conditionalFormatting>
        <x14:conditionalFormatting xmlns:xm="http://schemas.microsoft.com/office/excel/2006/main">
          <x14:cfRule type="iconSet" priority="90" id="{19D9C799-813F-4329-8D8A-D0182C883CF5}">
            <x14:iconSet custom="1">
              <x14:cfvo type="percent">
                <xm:f>0</xm:f>
              </x14:cfvo>
              <x14:cfvo type="formula">
                <xm:f>$Q$14</xm:f>
              </x14:cfvo>
              <x14:cfvo type="formula" gte="0">
                <xm:f>$Q$14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AA7</xm:sqref>
        </x14:conditionalFormatting>
        <x14:conditionalFormatting xmlns:xm="http://schemas.microsoft.com/office/excel/2006/main">
          <x14:cfRule type="iconSet" priority="88" id="{1CD64DE0-A54F-44EE-8573-167AF9C7F6A1}">
            <x14:iconSet custom="1">
              <x14:cfvo type="percent">
                <xm:f>0</xm:f>
              </x14:cfvo>
              <x14:cfvo type="formula">
                <xm:f>$G$14</xm:f>
              </x14:cfvo>
              <x14:cfvo type="formula" gte="0">
                <xm:f>$G$14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G16</xm:sqref>
        </x14:conditionalFormatting>
        <x14:conditionalFormatting xmlns:xm="http://schemas.microsoft.com/office/excel/2006/main">
          <x14:cfRule type="iconSet" priority="87" id="{7E8B99B2-F24C-4C40-AE14-2AF923D3E806}">
            <x14:iconSet custom="1">
              <x14:cfvo type="percent">
                <xm:f>0</xm:f>
              </x14:cfvo>
              <x14:cfvo type="formula">
                <xm:f>$H$14</xm:f>
              </x14:cfvo>
              <x14:cfvo type="formula" gte="0">
                <xm:f>$H$14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H16</xm:sqref>
        </x14:conditionalFormatting>
        <x14:conditionalFormatting xmlns:xm="http://schemas.microsoft.com/office/excel/2006/main">
          <x14:cfRule type="iconSet" priority="86" id="{F3445F12-423C-4BC0-8B22-FC6E5C05201A}">
            <x14:iconSet custom="1">
              <x14:cfvo type="percent">
                <xm:f>0</xm:f>
              </x14:cfvo>
              <x14:cfvo type="formula">
                <xm:f>$I$14</xm:f>
              </x14:cfvo>
              <x14:cfvo type="formula" gte="0">
                <xm:f>$I$14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I16</xm:sqref>
        </x14:conditionalFormatting>
        <x14:conditionalFormatting xmlns:xm="http://schemas.microsoft.com/office/excel/2006/main">
          <x14:cfRule type="iconSet" priority="84" id="{A3BBBA76-A789-43DA-96C3-B09EE02E7BC2}">
            <x14:iconSet custom="1">
              <x14:cfvo type="percent">
                <xm:f>0</xm:f>
              </x14:cfvo>
              <x14:cfvo type="formula">
                <xm:f>$J$14</xm:f>
              </x14:cfvo>
              <x14:cfvo type="formula" gte="0">
                <xm:f>$J$14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J16</xm:sqref>
        </x14:conditionalFormatting>
        <x14:conditionalFormatting xmlns:xm="http://schemas.microsoft.com/office/excel/2006/main">
          <x14:cfRule type="iconSet" priority="83" id="{FB88879E-1928-479D-80AC-E46589CADCE3}">
            <x14:iconSet custom="1">
              <x14:cfvo type="percent">
                <xm:f>0</xm:f>
              </x14:cfvo>
              <x14:cfvo type="formula">
                <xm:f>$K$14</xm:f>
              </x14:cfvo>
              <x14:cfvo type="formula" gte="0">
                <xm:f>$K$14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K16</xm:sqref>
        </x14:conditionalFormatting>
        <x14:conditionalFormatting xmlns:xm="http://schemas.microsoft.com/office/excel/2006/main">
          <x14:cfRule type="iconSet" priority="82" id="{4C2547AE-3345-493C-B948-7B8516565D70}">
            <x14:iconSet custom="1">
              <x14:cfvo type="percent">
                <xm:f>0</xm:f>
              </x14:cfvo>
              <x14:cfvo type="formula">
                <xm:f>$L$14</xm:f>
              </x14:cfvo>
              <x14:cfvo type="formula" gte="0">
                <xm:f>$L$14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L16</xm:sqref>
        </x14:conditionalFormatting>
        <x14:conditionalFormatting xmlns:xm="http://schemas.microsoft.com/office/excel/2006/main">
          <x14:cfRule type="iconSet" priority="81" id="{1414D147-8D91-46E1-BA15-ACDE7BC514DB}">
            <x14:iconSet custom="1">
              <x14:cfvo type="percent">
                <xm:f>0</xm:f>
              </x14:cfvo>
              <x14:cfvo type="formula">
                <xm:f>$M$14</xm:f>
              </x14:cfvo>
              <x14:cfvo type="formula" gte="0">
                <xm:f>$M$14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M16</xm:sqref>
        </x14:conditionalFormatting>
        <x14:conditionalFormatting xmlns:xm="http://schemas.microsoft.com/office/excel/2006/main">
          <x14:cfRule type="iconSet" priority="80" id="{648CC70D-A5D3-4C81-88C8-82855E54AF84}">
            <x14:iconSet custom="1">
              <x14:cfvo type="percent">
                <xm:f>0</xm:f>
              </x14:cfvo>
              <x14:cfvo type="formula">
                <xm:f>$N$14</xm:f>
              </x14:cfvo>
              <x14:cfvo type="formula" gte="0">
                <xm:f>$N$14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N16</xm:sqref>
        </x14:conditionalFormatting>
        <x14:conditionalFormatting xmlns:xm="http://schemas.microsoft.com/office/excel/2006/main">
          <x14:cfRule type="iconSet" priority="79" id="{516E9E77-8154-4C40-9924-52F2444D1011}">
            <x14:iconSet custom="1">
              <x14:cfvo type="percent">
                <xm:f>0</xm:f>
              </x14:cfvo>
              <x14:cfvo type="formula">
                <xm:f>$O$14</xm:f>
              </x14:cfvo>
              <x14:cfvo type="formula" gte="0">
                <xm:f>$O$14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O16</xm:sqref>
        </x14:conditionalFormatting>
        <x14:conditionalFormatting xmlns:xm="http://schemas.microsoft.com/office/excel/2006/main">
          <x14:cfRule type="iconSet" priority="78" id="{DEBA33A7-C972-4918-BEB9-E1925931E3AA}">
            <x14:iconSet custom="1">
              <x14:cfvo type="percent">
                <xm:f>0</xm:f>
              </x14:cfvo>
              <x14:cfvo type="formula">
                <xm:f>$P$14</xm:f>
              </x14:cfvo>
              <x14:cfvo type="formula" gte="0">
                <xm:f>$P$14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P16</xm:sqref>
        </x14:conditionalFormatting>
        <x14:conditionalFormatting xmlns:xm="http://schemas.microsoft.com/office/excel/2006/main">
          <x14:cfRule type="iconSet" priority="77" id="{452A9200-FCBB-4CFF-91A1-2F21CE164EA7}">
            <x14:iconSet custom="1">
              <x14:cfvo type="percent">
                <xm:f>0</xm:f>
              </x14:cfvo>
              <x14:cfvo type="formula">
                <xm:f>$Q$14</xm:f>
              </x14:cfvo>
              <x14:cfvo type="formula" gte="0">
                <xm:f>$Q$14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Q16</xm:sqref>
        </x14:conditionalFormatting>
        <x14:conditionalFormatting xmlns:xm="http://schemas.microsoft.com/office/excel/2006/main">
          <x14:cfRule type="iconSet" priority="74" id="{85D31B5B-95C6-4E95-883F-5D53BC31072F}">
            <x14:iconSet custom="1">
              <x14:cfvo type="percent">
                <xm:f>0</xm:f>
              </x14:cfvo>
              <x14:cfvo type="formula">
                <xm:f>$G$1221</xm:f>
              </x14:cfvo>
              <x14:cfvo type="formula" gte="0">
                <xm:f>$G$1221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G1222</xm:sqref>
        </x14:conditionalFormatting>
        <x14:conditionalFormatting xmlns:xm="http://schemas.microsoft.com/office/excel/2006/main">
          <x14:cfRule type="iconSet" priority="73" id="{4C3A1375-3423-4326-B7F1-0675DB6724BD}">
            <x14:iconSet custom="1">
              <x14:cfvo type="percent">
                <xm:f>0</xm:f>
              </x14:cfvo>
              <x14:cfvo type="formula">
                <xm:f>$H$1221</xm:f>
              </x14:cfvo>
              <x14:cfvo type="formula" gte="0">
                <xm:f>$H$1221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H1222</xm:sqref>
        </x14:conditionalFormatting>
        <x14:conditionalFormatting xmlns:xm="http://schemas.microsoft.com/office/excel/2006/main">
          <x14:cfRule type="iconSet" priority="72" id="{2AECF830-FACB-4114-BC30-0DD270894B99}">
            <x14:iconSet custom="1">
              <x14:cfvo type="percent">
                <xm:f>0</xm:f>
              </x14:cfvo>
              <x14:cfvo type="formula">
                <xm:f>$I$1221</xm:f>
              </x14:cfvo>
              <x14:cfvo type="formula" gte="0">
                <xm:f>$I$1221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I1222</xm:sqref>
        </x14:conditionalFormatting>
        <x14:conditionalFormatting xmlns:xm="http://schemas.microsoft.com/office/excel/2006/main">
          <x14:cfRule type="iconSet" priority="71" id="{6FC1380A-CA45-4E06-B3CF-3F774FF81291}">
            <x14:iconSet custom="1">
              <x14:cfvo type="percent">
                <xm:f>0</xm:f>
              </x14:cfvo>
              <x14:cfvo type="formula">
                <xm:f>$J$1221</xm:f>
              </x14:cfvo>
              <x14:cfvo type="formula" gte="0">
                <xm:f>$J$1221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J1222</xm:sqref>
        </x14:conditionalFormatting>
        <x14:conditionalFormatting xmlns:xm="http://schemas.microsoft.com/office/excel/2006/main">
          <x14:cfRule type="iconSet" priority="70" id="{A63EA1A9-3B66-4233-B0E8-81D8A526BDC4}">
            <x14:iconSet custom="1">
              <x14:cfvo type="percent">
                <xm:f>0</xm:f>
              </x14:cfvo>
              <x14:cfvo type="formula">
                <xm:f>$K$1221</xm:f>
              </x14:cfvo>
              <x14:cfvo type="formula" gte="0">
                <xm:f>$K$1221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K1222</xm:sqref>
        </x14:conditionalFormatting>
        <x14:conditionalFormatting xmlns:xm="http://schemas.microsoft.com/office/excel/2006/main">
          <x14:cfRule type="iconSet" priority="69" id="{059CB059-B474-475A-A863-E678A8B5017A}">
            <x14:iconSet custom="1">
              <x14:cfvo type="percent">
                <xm:f>0</xm:f>
              </x14:cfvo>
              <x14:cfvo type="formula">
                <xm:f>$L$1221</xm:f>
              </x14:cfvo>
              <x14:cfvo type="formula" gte="0">
                <xm:f>$L$1221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L1222</xm:sqref>
        </x14:conditionalFormatting>
        <x14:conditionalFormatting xmlns:xm="http://schemas.microsoft.com/office/excel/2006/main">
          <x14:cfRule type="iconSet" priority="68" id="{5BA0ECED-B0D2-4BC9-8A1C-6A11B131DCAD}">
            <x14:iconSet custom="1">
              <x14:cfvo type="percent">
                <xm:f>0</xm:f>
              </x14:cfvo>
              <x14:cfvo type="formula">
                <xm:f>$M$1221</xm:f>
              </x14:cfvo>
              <x14:cfvo type="formula" gte="0">
                <xm:f>$M$1221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M1222</xm:sqref>
        </x14:conditionalFormatting>
        <x14:conditionalFormatting xmlns:xm="http://schemas.microsoft.com/office/excel/2006/main">
          <x14:cfRule type="iconSet" priority="67" id="{944F1A4C-754D-4950-A0D1-003FB4E15DA0}">
            <x14:iconSet custom="1">
              <x14:cfvo type="percent">
                <xm:f>0</xm:f>
              </x14:cfvo>
              <x14:cfvo type="formula">
                <xm:f>$N$1221</xm:f>
              </x14:cfvo>
              <x14:cfvo type="formula" gte="0">
                <xm:f>$N$1221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N1222</xm:sqref>
        </x14:conditionalFormatting>
        <x14:conditionalFormatting xmlns:xm="http://schemas.microsoft.com/office/excel/2006/main">
          <x14:cfRule type="iconSet" priority="66" id="{F175D8A5-EBE1-42F8-ACD9-15702FFCB3DA}">
            <x14:iconSet custom="1">
              <x14:cfvo type="percent">
                <xm:f>0</xm:f>
              </x14:cfvo>
              <x14:cfvo type="formula">
                <xm:f>$O$1221</xm:f>
              </x14:cfvo>
              <x14:cfvo type="formula" gte="0">
                <xm:f>$O$1221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O1222</xm:sqref>
        </x14:conditionalFormatting>
        <x14:conditionalFormatting xmlns:xm="http://schemas.microsoft.com/office/excel/2006/main">
          <x14:cfRule type="iconSet" priority="65" id="{CB6F18AB-4CB7-4560-A17D-5725644586E3}">
            <x14:iconSet custom="1">
              <x14:cfvo type="percent">
                <xm:f>0</xm:f>
              </x14:cfvo>
              <x14:cfvo type="formula">
                <xm:f>$P$1221</xm:f>
              </x14:cfvo>
              <x14:cfvo type="formula" gte="0">
                <xm:f>$P$1221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P1222</xm:sqref>
        </x14:conditionalFormatting>
        <x14:conditionalFormatting xmlns:xm="http://schemas.microsoft.com/office/excel/2006/main">
          <x14:cfRule type="iconSet" priority="64" id="{6CC0550A-33A4-43E8-8E90-F72700EE76EB}">
            <x14:iconSet custom="1">
              <x14:cfvo type="percent">
                <xm:f>0</xm:f>
              </x14:cfvo>
              <x14:cfvo type="formula">
                <xm:f>$Q$1221</xm:f>
              </x14:cfvo>
              <x14:cfvo type="formula" gte="0">
                <xm:f>$Q$1221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Q1222</xm:sqref>
        </x14:conditionalFormatting>
        <x14:conditionalFormatting xmlns:xm="http://schemas.microsoft.com/office/excel/2006/main">
          <x14:cfRule type="iconSet" priority="61" id="{B0AB90F2-3589-4C7B-BFEA-1EEF9F7E95E5}">
            <x14:iconSet iconSet="3Symbols2" custom="1">
              <x14:cfvo type="percent">
                <xm:f>0</xm:f>
              </x14:cfvo>
              <x14:cfvo type="formula">
                <xm:f>$G$68</xm:f>
              </x14:cfvo>
              <x14:cfvo type="formula" gte="0">
                <xm:f>$G$68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G70</xm:sqref>
        </x14:conditionalFormatting>
        <x14:conditionalFormatting xmlns:xm="http://schemas.microsoft.com/office/excel/2006/main">
          <x14:cfRule type="iconSet" priority="60" id="{2AB0F2B1-3067-424F-93BC-40095BD64563}">
            <x14:iconSet iconSet="3Symbols2" custom="1">
              <x14:cfvo type="percent">
                <xm:f>0</xm:f>
              </x14:cfvo>
              <x14:cfvo type="formula">
                <xm:f>$H$68</xm:f>
              </x14:cfvo>
              <x14:cfvo type="formula" gte="0">
                <xm:f>$H$68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H70</xm:sqref>
        </x14:conditionalFormatting>
        <x14:conditionalFormatting xmlns:xm="http://schemas.microsoft.com/office/excel/2006/main">
          <x14:cfRule type="iconSet" priority="59" id="{8B0970A2-645B-4B3B-82D6-74F38B942C5C}">
            <x14:iconSet iconSet="3Symbols2" custom="1">
              <x14:cfvo type="percent">
                <xm:f>0</xm:f>
              </x14:cfvo>
              <x14:cfvo type="formula">
                <xm:f>$I$68</xm:f>
              </x14:cfvo>
              <x14:cfvo type="formula" gte="0">
                <xm:f>$I$68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I70</xm:sqref>
        </x14:conditionalFormatting>
        <x14:conditionalFormatting xmlns:xm="http://schemas.microsoft.com/office/excel/2006/main">
          <x14:cfRule type="iconSet" priority="58" id="{B4616C2D-8B77-464A-BCB7-CBE5BF6C2B2D}">
            <x14:iconSet iconSet="3Symbols2" custom="1">
              <x14:cfvo type="percent">
                <xm:f>0</xm:f>
              </x14:cfvo>
              <x14:cfvo type="formula">
                <xm:f>$N$68</xm:f>
              </x14:cfvo>
              <x14:cfvo type="formula" gte="0">
                <xm:f>$N$68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N70</xm:sqref>
        </x14:conditionalFormatting>
        <x14:conditionalFormatting xmlns:xm="http://schemas.microsoft.com/office/excel/2006/main">
          <x14:cfRule type="iconSet" priority="57" id="{DEF9FDC6-AC95-40F8-97F5-4FE585B8D44F}">
            <x14:iconSet iconSet="3Symbols2" custom="1">
              <x14:cfvo type="percent">
                <xm:f>0</xm:f>
              </x14:cfvo>
              <x14:cfvo type="formula">
                <xm:f>$O$68</xm:f>
              </x14:cfvo>
              <x14:cfvo type="formula" gte="0">
                <xm:f>$O$68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O70</xm:sqref>
        </x14:conditionalFormatting>
        <x14:conditionalFormatting xmlns:xm="http://schemas.microsoft.com/office/excel/2006/main">
          <x14:cfRule type="iconSet" priority="56" id="{05A1BD50-3B22-44BA-B011-3524085BAACE}">
            <x14:iconSet iconSet="3Symbols2" custom="1">
              <x14:cfvo type="percent">
                <xm:f>0</xm:f>
              </x14:cfvo>
              <x14:cfvo type="formula">
                <xm:f>$P$68</xm:f>
              </x14:cfvo>
              <x14:cfvo type="formula" gte="0">
                <xm:f>$P$68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P70</xm:sqref>
        </x14:conditionalFormatting>
        <x14:conditionalFormatting xmlns:xm="http://schemas.microsoft.com/office/excel/2006/main">
          <x14:cfRule type="iconSet" priority="55" id="{C7662FA9-8195-46ED-A441-9038D3CB9DD7}">
            <x14:iconSet iconSet="3Symbols2" custom="1">
              <x14:cfvo type="percent">
                <xm:f>0</xm:f>
              </x14:cfvo>
              <x14:cfvo type="formula">
                <xm:f>$Q$68</xm:f>
              </x14:cfvo>
              <x14:cfvo type="formula" gte="0">
                <xm:f>$Q$68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Q70</xm:sqref>
        </x14:conditionalFormatting>
        <x14:conditionalFormatting xmlns:xm="http://schemas.microsoft.com/office/excel/2006/main">
          <x14:cfRule type="iconSet" priority="54" id="{D2C494A6-AFFB-4190-8E51-42CAAF5E3B79}">
            <x14:iconSet iconSet="3Symbols2" custom="1">
              <x14:cfvo type="percent">
                <xm:f>0</xm:f>
              </x14:cfvo>
              <x14:cfvo type="formula">
                <xm:f>$J$68</xm:f>
              </x14:cfvo>
              <x14:cfvo type="formula" gte="0">
                <xm:f>$J$68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J70</xm:sqref>
        </x14:conditionalFormatting>
        <x14:conditionalFormatting xmlns:xm="http://schemas.microsoft.com/office/excel/2006/main">
          <x14:cfRule type="iconSet" priority="53" id="{A6BE7A58-CBFD-44A0-9085-F1A43122F782}">
            <x14:iconSet custom="1">
              <x14:cfvo type="percent">
                <xm:f>0</xm:f>
              </x14:cfvo>
              <x14:cfvo type="formula">
                <xm:f>$Q$122</xm:f>
              </x14:cfvo>
              <x14:cfvo type="formula" gte="0">
                <xm:f>$Q$122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S124:T124</xm:sqref>
        </x14:conditionalFormatting>
        <x14:conditionalFormatting xmlns:xm="http://schemas.microsoft.com/office/excel/2006/main">
          <x14:cfRule type="iconSet" priority="52" id="{5C11015E-EEA2-45C7-8F4F-8A8A401C1F3D}">
            <x14:iconSet custom="1">
              <x14:cfvo type="percent">
                <xm:f>0</xm:f>
              </x14:cfvo>
              <x14:cfvo type="formula">
                <xm:f>$Q$14</xm:f>
              </x14:cfvo>
              <x14:cfvo type="formula" gte="0">
                <xm:f>$Q$14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S16:T16</xm:sqref>
        </x14:conditionalFormatting>
        <x14:conditionalFormatting xmlns:xm="http://schemas.microsoft.com/office/excel/2006/main">
          <x14:cfRule type="iconSet" priority="51" id="{E8FEC28D-02A7-4519-95BE-E72E1050B232}">
            <x14:iconSet iconSet="3Symbols2" custom="1">
              <x14:cfvo type="percent">
                <xm:f>0</xm:f>
              </x14:cfvo>
              <x14:cfvo type="formula">
                <xm:f>$Q$68</xm:f>
              </x14:cfvo>
              <x14:cfvo type="formula" gte="0">
                <xm:f>$Q$68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S70:T70</xm:sqref>
        </x14:conditionalFormatting>
        <x14:conditionalFormatting xmlns:xm="http://schemas.microsoft.com/office/excel/2006/main">
          <x14:cfRule type="iconSet" priority="50" id="{76A21C1D-9EC0-4E66-A8B8-92AB11B8B0BA}">
            <x14:iconSet custom="1">
              <x14:cfvo type="percent">
                <xm:f>0</xm:f>
              </x14:cfvo>
              <x14:cfvo type="formula">
                <xm:f>$Q$1221</xm:f>
              </x14:cfvo>
              <x14:cfvo type="formula" gte="0">
                <xm:f>$Q$1221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S1222:T1222</xm:sqref>
        </x14:conditionalFormatting>
        <x14:conditionalFormatting xmlns:xm="http://schemas.microsoft.com/office/excel/2006/main">
          <x14:cfRule type="iconSet" priority="49" id="{FBB5EEDF-034D-4494-BD5F-3BD5D6BEC5E0}">
            <x14:iconSet custom="1">
              <x14:cfvo type="percent">
                <xm:f>0</xm:f>
              </x14:cfvo>
              <x14:cfvo type="formula">
                <xm:f>$R$14</xm:f>
              </x14:cfvo>
              <x14:cfvo type="formula" gte="0">
                <xm:f>$R$14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R16</xm:sqref>
        </x14:conditionalFormatting>
        <x14:conditionalFormatting xmlns:xm="http://schemas.microsoft.com/office/excel/2006/main">
          <x14:cfRule type="iconSet" priority="48" id="{3AA6BD60-B0E3-4543-89C1-11B2F4638C30}">
            <x14:iconSet iconSet="3Symbols2" custom="1">
              <x14:cfvo type="percent">
                <xm:f>0</xm:f>
              </x14:cfvo>
              <x14:cfvo type="formula">
                <xm:f>$R$68</xm:f>
              </x14:cfvo>
              <x14:cfvo type="formula" gte="0">
                <xm:f>$R$68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R70</xm:sqref>
        </x14:conditionalFormatting>
        <x14:conditionalFormatting xmlns:xm="http://schemas.microsoft.com/office/excel/2006/main">
          <x14:cfRule type="iconSet" priority="47" id="{6240C508-3524-4A12-B26D-50DB39963614}">
            <x14:iconSet custom="1">
              <x14:cfvo type="percent">
                <xm:f>0</xm:f>
              </x14:cfvo>
              <x14:cfvo type="formula">
                <xm:f>$R$122</xm:f>
              </x14:cfvo>
              <x14:cfvo type="formula" gte="0">
                <xm:f>$R$122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R124</xm:sqref>
        </x14:conditionalFormatting>
        <x14:conditionalFormatting xmlns:xm="http://schemas.microsoft.com/office/excel/2006/main">
          <x14:cfRule type="iconSet" priority="46" id="{5634E151-521C-4558-AD3D-C7755521FE18}">
            <x14:iconSet custom="1">
              <x14:cfvo type="percent">
                <xm:f>0</xm:f>
              </x14:cfvo>
              <x14:cfvo type="formula">
                <xm:f>$R$1221</xm:f>
              </x14:cfvo>
              <x14:cfvo type="formula" gte="0">
                <xm:f>$R$1221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R1222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>
    <tabColor rgb="FFFF0000"/>
  </sheetPr>
  <dimension ref="A1:D520"/>
  <sheetViews>
    <sheetView zoomScale="85" zoomScaleNormal="85" workbookViewId="0">
      <selection activeCell="C31" sqref="C31"/>
    </sheetView>
  </sheetViews>
  <sheetFormatPr defaultRowHeight="15"/>
  <cols>
    <col min="1" max="1" width="56.28515625" style="82" customWidth="1"/>
    <col min="2" max="10" width="9.140625" style="82"/>
    <col min="11" max="11" width="9.140625" style="82" customWidth="1"/>
    <col min="12" max="12" width="18.42578125" style="82" customWidth="1"/>
    <col min="13" max="16384" width="9.140625" style="82"/>
  </cols>
  <sheetData>
    <row r="1" spans="1:1" ht="15.75">
      <c r="A1" s="81"/>
    </row>
    <row r="2" spans="1:1" ht="15.75">
      <c r="A2" s="83" t="s">
        <v>141</v>
      </c>
    </row>
    <row r="3" spans="1:1" ht="15.75">
      <c r="A3" s="84" t="s">
        <v>142</v>
      </c>
    </row>
    <row r="4" spans="1:1">
      <c r="A4" s="85"/>
    </row>
    <row r="5" spans="1:1">
      <c r="A5" s="86" t="s">
        <v>143</v>
      </c>
    </row>
    <row r="6" spans="1:1">
      <c r="A6" s="87"/>
    </row>
    <row r="7" spans="1:1">
      <c r="A7" s="87" t="s">
        <v>144</v>
      </c>
    </row>
    <row r="8" spans="1:1">
      <c r="A8" s="88" t="s">
        <v>145</v>
      </c>
    </row>
    <row r="9" spans="1:1">
      <c r="A9" s="88" t="s">
        <v>146</v>
      </c>
    </row>
    <row r="10" spans="1:1">
      <c r="A10" s="88" t="s">
        <v>147</v>
      </c>
    </row>
    <row r="11" spans="1:1">
      <c r="A11" s="88" t="s">
        <v>148</v>
      </c>
    </row>
    <row r="12" spans="1:1">
      <c r="A12" s="88" t="s">
        <v>149</v>
      </c>
    </row>
    <row r="13" spans="1:1">
      <c r="A13" s="88" t="s">
        <v>150</v>
      </c>
    </row>
    <row r="14" spans="1:1">
      <c r="A14" s="88" t="s">
        <v>151</v>
      </c>
    </row>
    <row r="15" spans="1:1">
      <c r="A15" s="88" t="s">
        <v>152</v>
      </c>
    </row>
    <row r="16" spans="1:1">
      <c r="A16" s="88" t="s">
        <v>153</v>
      </c>
    </row>
    <row r="17" spans="1:1">
      <c r="A17" s="88" t="s">
        <v>154</v>
      </c>
    </row>
    <row r="18" spans="1:1">
      <c r="A18" s="88" t="s">
        <v>155</v>
      </c>
    </row>
    <row r="19" spans="1:1">
      <c r="A19" s="88" t="s">
        <v>156</v>
      </c>
    </row>
    <row r="20" spans="1:1">
      <c r="A20" s="89"/>
    </row>
    <row r="21" spans="1:1">
      <c r="A21" s="90" t="s">
        <v>157</v>
      </c>
    </row>
    <row r="22" spans="1:1">
      <c r="A22" s="87" t="s">
        <v>158</v>
      </c>
    </row>
    <row r="23" spans="1:1">
      <c r="A23" s="91" t="s">
        <v>159</v>
      </c>
    </row>
    <row r="24" spans="1:1">
      <c r="A24" s="92" t="s">
        <v>160</v>
      </c>
    </row>
    <row r="25" spans="1:1">
      <c r="A25" s="92" t="s">
        <v>161</v>
      </c>
    </row>
    <row r="26" spans="1:1">
      <c r="A26" s="92" t="s">
        <v>162</v>
      </c>
    </row>
    <row r="27" spans="1:1">
      <c r="A27" s="92" t="s">
        <v>163</v>
      </c>
    </row>
    <row r="28" spans="1:1">
      <c r="A28" s="92" t="s">
        <v>164</v>
      </c>
    </row>
    <row r="29" spans="1:1">
      <c r="A29" s="92" t="s">
        <v>165</v>
      </c>
    </row>
    <row r="30" spans="1:1">
      <c r="A30" s="92" t="s">
        <v>166</v>
      </c>
    </row>
    <row r="31" spans="1:1">
      <c r="A31" s="92" t="s">
        <v>167</v>
      </c>
    </row>
    <row r="32" spans="1:1">
      <c r="A32" s="92" t="s">
        <v>168</v>
      </c>
    </row>
    <row r="33" spans="1:1">
      <c r="A33" s="92" t="s">
        <v>169</v>
      </c>
    </row>
    <row r="34" spans="1:1">
      <c r="A34" s="92" t="s">
        <v>170</v>
      </c>
    </row>
    <row r="35" spans="1:1">
      <c r="A35" s="92" t="s">
        <v>171</v>
      </c>
    </row>
    <row r="36" spans="1:1">
      <c r="A36" s="92" t="s">
        <v>172</v>
      </c>
    </row>
    <row r="37" spans="1:1">
      <c r="A37" s="92" t="s">
        <v>173</v>
      </c>
    </row>
    <row r="38" spans="1:1">
      <c r="A38" s="92" t="s">
        <v>174</v>
      </c>
    </row>
    <row r="39" spans="1:1">
      <c r="A39" s="92" t="s">
        <v>175</v>
      </c>
    </row>
    <row r="40" spans="1:1">
      <c r="A40" s="92" t="s">
        <v>176</v>
      </c>
    </row>
    <row r="41" spans="1:1">
      <c r="A41" s="92" t="s">
        <v>177</v>
      </c>
    </row>
    <row r="42" spans="1:1">
      <c r="A42" s="87" t="s">
        <v>178</v>
      </c>
    </row>
    <row r="43" spans="1:1">
      <c r="A43" s="91" t="s">
        <v>159</v>
      </c>
    </row>
    <row r="44" spans="1:1">
      <c r="A44" s="92" t="s">
        <v>179</v>
      </c>
    </row>
    <row r="45" spans="1:1">
      <c r="A45" s="92" t="s">
        <v>180</v>
      </c>
    </row>
    <row r="46" spans="1:1">
      <c r="A46" s="92" t="s">
        <v>181</v>
      </c>
    </row>
    <row r="47" spans="1:1">
      <c r="A47" s="92" t="s">
        <v>182</v>
      </c>
    </row>
    <row r="48" spans="1:1">
      <c r="A48" s="92" t="s">
        <v>183</v>
      </c>
    </row>
    <row r="49" spans="1:1">
      <c r="A49" s="92" t="s">
        <v>184</v>
      </c>
    </row>
    <row r="50" spans="1:1">
      <c r="A50" s="92" t="s">
        <v>185</v>
      </c>
    </row>
    <row r="51" spans="1:1">
      <c r="A51" s="92" t="s">
        <v>186</v>
      </c>
    </row>
    <row r="52" spans="1:1">
      <c r="A52" s="92" t="s">
        <v>187</v>
      </c>
    </row>
    <row r="53" spans="1:1">
      <c r="A53" s="92" t="s">
        <v>188</v>
      </c>
    </row>
    <row r="54" spans="1:1">
      <c r="A54" s="92" t="s">
        <v>189</v>
      </c>
    </row>
    <row r="55" spans="1:1">
      <c r="A55" s="87" t="s">
        <v>190</v>
      </c>
    </row>
    <row r="56" spans="1:1">
      <c r="A56" s="91" t="s">
        <v>191</v>
      </c>
    </row>
    <row r="57" spans="1:1">
      <c r="A57" s="92" t="s">
        <v>192</v>
      </c>
    </row>
    <row r="58" spans="1:1">
      <c r="A58" s="92" t="s">
        <v>193</v>
      </c>
    </row>
    <row r="59" spans="1:1">
      <c r="A59" s="92" t="s">
        <v>194</v>
      </c>
    </row>
    <row r="60" spans="1:1">
      <c r="A60" s="92" t="s">
        <v>195</v>
      </c>
    </row>
    <row r="61" spans="1:1">
      <c r="A61" s="92" t="s">
        <v>196</v>
      </c>
    </row>
    <row r="62" spans="1:1">
      <c r="A62" s="87" t="s">
        <v>197</v>
      </c>
    </row>
    <row r="63" spans="1:1">
      <c r="A63" s="91" t="s">
        <v>191</v>
      </c>
    </row>
    <row r="64" spans="1:1">
      <c r="A64" s="92" t="s">
        <v>198</v>
      </c>
    </row>
    <row r="65" spans="1:1">
      <c r="A65" s="92" t="s">
        <v>199</v>
      </c>
    </row>
    <row r="66" spans="1:1">
      <c r="A66" s="92" t="s">
        <v>200</v>
      </c>
    </row>
    <row r="67" spans="1:1">
      <c r="A67" s="92" t="s">
        <v>201</v>
      </c>
    </row>
    <row r="68" spans="1:1">
      <c r="A68" s="92" t="s">
        <v>202</v>
      </c>
    </row>
    <row r="69" spans="1:1">
      <c r="A69" s="92" t="s">
        <v>203</v>
      </c>
    </row>
    <row r="70" spans="1:1">
      <c r="A70" s="92" t="s">
        <v>204</v>
      </c>
    </row>
    <row r="71" spans="1:1">
      <c r="A71" s="92" t="s">
        <v>205</v>
      </c>
    </row>
    <row r="72" spans="1:1">
      <c r="A72" s="92" t="s">
        <v>206</v>
      </c>
    </row>
    <row r="73" spans="1:1">
      <c r="A73" s="92" t="s">
        <v>207</v>
      </c>
    </row>
    <row r="74" spans="1:1">
      <c r="A74" s="92" t="s">
        <v>208</v>
      </c>
    </row>
    <row r="75" spans="1:1">
      <c r="A75" s="92" t="s">
        <v>209</v>
      </c>
    </row>
    <row r="76" spans="1:1">
      <c r="A76" s="87" t="s">
        <v>210</v>
      </c>
    </row>
    <row r="77" spans="1:1">
      <c r="A77" s="91" t="s">
        <v>191</v>
      </c>
    </row>
    <row r="78" spans="1:1">
      <c r="A78" s="92" t="s">
        <v>211</v>
      </c>
    </row>
    <row r="79" spans="1:1">
      <c r="A79" s="92" t="s">
        <v>212</v>
      </c>
    </row>
    <row r="80" spans="1:1">
      <c r="A80" s="92" t="s">
        <v>213</v>
      </c>
    </row>
    <row r="81" spans="1:1">
      <c r="A81" s="92" t="s">
        <v>214</v>
      </c>
    </row>
    <row r="82" spans="1:1">
      <c r="A82" s="92" t="s">
        <v>215</v>
      </c>
    </row>
    <row r="83" spans="1:1">
      <c r="A83" s="92" t="s">
        <v>216</v>
      </c>
    </row>
    <row r="84" spans="1:1">
      <c r="A84" s="92" t="s">
        <v>217</v>
      </c>
    </row>
    <row r="85" spans="1:1">
      <c r="A85" s="87" t="s">
        <v>218</v>
      </c>
    </row>
    <row r="86" spans="1:1">
      <c r="A86" s="91" t="s">
        <v>191</v>
      </c>
    </row>
    <row r="87" spans="1:1">
      <c r="A87" s="92" t="s">
        <v>219</v>
      </c>
    </row>
    <row r="88" spans="1:1">
      <c r="A88" s="92" t="s">
        <v>220</v>
      </c>
    </row>
    <row r="89" spans="1:1">
      <c r="A89" s="92" t="s">
        <v>221</v>
      </c>
    </row>
    <row r="90" spans="1:1">
      <c r="A90" s="92" t="s">
        <v>222</v>
      </c>
    </row>
    <row r="91" spans="1:1">
      <c r="A91" s="92" t="s">
        <v>223</v>
      </c>
    </row>
    <row r="92" spans="1:1">
      <c r="A92" s="92" t="s">
        <v>224</v>
      </c>
    </row>
    <row r="93" spans="1:1">
      <c r="A93" s="92" t="s">
        <v>225</v>
      </c>
    </row>
    <row r="94" spans="1:1">
      <c r="A94" s="92" t="s">
        <v>226</v>
      </c>
    </row>
    <row r="95" spans="1:1">
      <c r="A95" s="92" t="s">
        <v>227</v>
      </c>
    </row>
    <row r="96" spans="1:1">
      <c r="A96" s="92" t="s">
        <v>228</v>
      </c>
    </row>
    <row r="97" spans="1:1">
      <c r="A97" s="87" t="s">
        <v>229</v>
      </c>
    </row>
    <row r="98" spans="1:1">
      <c r="A98" s="91" t="s">
        <v>191</v>
      </c>
    </row>
    <row r="99" spans="1:1">
      <c r="A99" s="92" t="s">
        <v>230</v>
      </c>
    </row>
    <row r="100" spans="1:1">
      <c r="A100" s="92" t="s">
        <v>231</v>
      </c>
    </row>
    <row r="101" spans="1:1">
      <c r="A101" s="92" t="s">
        <v>232</v>
      </c>
    </row>
    <row r="102" spans="1:1">
      <c r="A102" s="92" t="s">
        <v>233</v>
      </c>
    </row>
    <row r="103" spans="1:1">
      <c r="A103" s="87" t="s">
        <v>234</v>
      </c>
    </row>
    <row r="104" spans="1:1">
      <c r="A104" s="91" t="s">
        <v>191</v>
      </c>
    </row>
    <row r="105" spans="1:1">
      <c r="A105" s="92" t="s">
        <v>235</v>
      </c>
    </row>
    <row r="106" spans="1:1">
      <c r="A106" s="92" t="s">
        <v>236</v>
      </c>
    </row>
    <row r="107" spans="1:1">
      <c r="A107" s="92" t="s">
        <v>237</v>
      </c>
    </row>
    <row r="108" spans="1:1">
      <c r="A108" s="92" t="s">
        <v>238</v>
      </c>
    </row>
    <row r="109" spans="1:1">
      <c r="A109" s="92" t="s">
        <v>239</v>
      </c>
    </row>
    <row r="110" spans="1:1">
      <c r="A110" s="92" t="s">
        <v>240</v>
      </c>
    </row>
    <row r="111" spans="1:1">
      <c r="A111" s="92" t="s">
        <v>241</v>
      </c>
    </row>
    <row r="112" spans="1:1">
      <c r="A112" s="87" t="s">
        <v>242</v>
      </c>
    </row>
    <row r="113" spans="1:1">
      <c r="A113" s="91" t="s">
        <v>191</v>
      </c>
    </row>
    <row r="114" spans="1:1">
      <c r="A114" s="92" t="s">
        <v>243</v>
      </c>
    </row>
    <row r="115" spans="1:1">
      <c r="A115" s="92" t="s">
        <v>244</v>
      </c>
    </row>
    <row r="116" spans="1:1">
      <c r="A116" s="92" t="s">
        <v>245</v>
      </c>
    </row>
    <row r="117" spans="1:1">
      <c r="A117" s="92" t="s">
        <v>246</v>
      </c>
    </row>
    <row r="118" spans="1:1">
      <c r="A118" s="92" t="s">
        <v>247</v>
      </c>
    </row>
    <row r="119" spans="1:1">
      <c r="A119" s="92" t="s">
        <v>248</v>
      </c>
    </row>
    <row r="120" spans="1:1">
      <c r="A120" s="92" t="s">
        <v>249</v>
      </c>
    </row>
    <row r="121" spans="1:1">
      <c r="A121" s="92" t="s">
        <v>250</v>
      </c>
    </row>
    <row r="122" spans="1:1">
      <c r="A122" s="92" t="s">
        <v>251</v>
      </c>
    </row>
    <row r="123" spans="1:1">
      <c r="A123" s="92" t="s">
        <v>252</v>
      </c>
    </row>
    <row r="124" spans="1:1">
      <c r="A124" s="92" t="s">
        <v>253</v>
      </c>
    </row>
    <row r="125" spans="1:1">
      <c r="A125" s="92" t="s">
        <v>254</v>
      </c>
    </row>
    <row r="126" spans="1:1">
      <c r="A126" s="92" t="s">
        <v>255</v>
      </c>
    </row>
    <row r="127" spans="1:1">
      <c r="A127" s="87" t="s">
        <v>256</v>
      </c>
    </row>
    <row r="128" spans="1:1">
      <c r="A128" s="91" t="s">
        <v>191</v>
      </c>
    </row>
    <row r="129" spans="1:1">
      <c r="A129" s="92" t="s">
        <v>257</v>
      </c>
    </row>
    <row r="130" spans="1:1">
      <c r="A130" s="92" t="s">
        <v>258</v>
      </c>
    </row>
    <row r="131" spans="1:1">
      <c r="A131" s="92" t="s">
        <v>259</v>
      </c>
    </row>
    <row r="132" spans="1:1">
      <c r="A132" s="92" t="s">
        <v>202</v>
      </c>
    </row>
    <row r="133" spans="1:1">
      <c r="A133" s="92" t="s">
        <v>260</v>
      </c>
    </row>
    <row r="134" spans="1:1">
      <c r="A134" s="92" t="s">
        <v>261</v>
      </c>
    </row>
    <row r="135" spans="1:1">
      <c r="A135" s="92" t="s">
        <v>262</v>
      </c>
    </row>
    <row r="136" spans="1:1">
      <c r="A136" s="92" t="s">
        <v>263</v>
      </c>
    </row>
    <row r="137" spans="1:1">
      <c r="A137" s="92" t="s">
        <v>264</v>
      </c>
    </row>
    <row r="138" spans="1:1">
      <c r="A138" s="87" t="s">
        <v>265</v>
      </c>
    </row>
    <row r="139" spans="1:1">
      <c r="A139" s="91" t="s">
        <v>191</v>
      </c>
    </row>
    <row r="140" spans="1:1">
      <c r="A140" s="92" t="s">
        <v>266</v>
      </c>
    </row>
    <row r="141" spans="1:1">
      <c r="A141" s="92" t="s">
        <v>267</v>
      </c>
    </row>
    <row r="142" spans="1:1">
      <c r="A142" s="92" t="s">
        <v>268</v>
      </c>
    </row>
    <row r="143" spans="1:1">
      <c r="A143" s="92" t="s">
        <v>269</v>
      </c>
    </row>
    <row r="144" spans="1:1">
      <c r="A144" s="92" t="s">
        <v>270</v>
      </c>
    </row>
    <row r="145" spans="1:1">
      <c r="A145" s="92" t="s">
        <v>271</v>
      </c>
    </row>
    <row r="146" spans="1:1">
      <c r="A146" s="92" t="s">
        <v>272</v>
      </c>
    </row>
    <row r="147" spans="1:1">
      <c r="A147" s="92" t="s">
        <v>273</v>
      </c>
    </row>
    <row r="148" spans="1:1">
      <c r="A148" s="92" t="s">
        <v>274</v>
      </c>
    </row>
    <row r="149" spans="1:1">
      <c r="A149" s="87" t="s">
        <v>275</v>
      </c>
    </row>
    <row r="150" spans="1:1">
      <c r="A150" s="91" t="s">
        <v>191</v>
      </c>
    </row>
    <row r="151" spans="1:1">
      <c r="A151" s="92" t="s">
        <v>276</v>
      </c>
    </row>
    <row r="152" spans="1:1">
      <c r="A152" s="92" t="s">
        <v>277</v>
      </c>
    </row>
    <row r="153" spans="1:1">
      <c r="A153" s="92" t="s">
        <v>278</v>
      </c>
    </row>
    <row r="154" spans="1:1">
      <c r="A154" s="92" t="s">
        <v>279</v>
      </c>
    </row>
    <row r="155" spans="1:1">
      <c r="A155" s="92" t="s">
        <v>280</v>
      </c>
    </row>
    <row r="156" spans="1:1">
      <c r="A156" s="92" t="s">
        <v>281</v>
      </c>
    </row>
    <row r="157" spans="1:1">
      <c r="A157" s="92" t="s">
        <v>196</v>
      </c>
    </row>
    <row r="158" spans="1:1">
      <c r="A158" s="92" t="s">
        <v>282</v>
      </c>
    </row>
    <row r="159" spans="1:1">
      <c r="A159" s="92" t="s">
        <v>283</v>
      </c>
    </row>
    <row r="160" spans="1:1">
      <c r="A160" s="87" t="s">
        <v>284</v>
      </c>
    </row>
    <row r="161" spans="1:1">
      <c r="A161" s="91" t="s">
        <v>191</v>
      </c>
    </row>
    <row r="162" spans="1:1">
      <c r="A162" s="92" t="s">
        <v>285</v>
      </c>
    </row>
    <row r="163" spans="1:1">
      <c r="A163" s="92" t="s">
        <v>286</v>
      </c>
    </row>
    <row r="164" spans="1:1">
      <c r="A164" s="92" t="s">
        <v>287</v>
      </c>
    </row>
    <row r="165" spans="1:1">
      <c r="A165" s="92" t="s">
        <v>288</v>
      </c>
    </row>
    <row r="166" spans="1:1">
      <c r="A166" s="92" t="s">
        <v>289</v>
      </c>
    </row>
    <row r="167" spans="1:1">
      <c r="A167" s="92" t="s">
        <v>290</v>
      </c>
    </row>
    <row r="168" spans="1:1">
      <c r="A168" s="92" t="s">
        <v>291</v>
      </c>
    </row>
    <row r="169" spans="1:1">
      <c r="A169" s="92" t="s">
        <v>184</v>
      </c>
    </row>
    <row r="170" spans="1:1">
      <c r="A170" s="92" t="s">
        <v>292</v>
      </c>
    </row>
    <row r="171" spans="1:1">
      <c r="A171" s="92" t="s">
        <v>293</v>
      </c>
    </row>
    <row r="172" spans="1:1">
      <c r="A172" s="92" t="s">
        <v>294</v>
      </c>
    </row>
    <row r="173" spans="1:1">
      <c r="A173" s="87" t="s">
        <v>295</v>
      </c>
    </row>
    <row r="174" spans="1:1">
      <c r="A174" s="91" t="s">
        <v>191</v>
      </c>
    </row>
    <row r="175" spans="1:1">
      <c r="A175" s="93" t="s">
        <v>296</v>
      </c>
    </row>
    <row r="176" spans="1:1">
      <c r="A176" s="92" t="s">
        <v>297</v>
      </c>
    </row>
    <row r="177" spans="1:1">
      <c r="A177" s="92" t="s">
        <v>298</v>
      </c>
    </row>
    <row r="178" spans="1:1">
      <c r="A178" s="92" t="s">
        <v>299</v>
      </c>
    </row>
    <row r="179" spans="1:1">
      <c r="A179" s="92" t="s">
        <v>300</v>
      </c>
    </row>
    <row r="180" spans="1:1">
      <c r="A180" s="92" t="s">
        <v>301</v>
      </c>
    </row>
    <row r="181" spans="1:1">
      <c r="A181" s="92" t="s">
        <v>302</v>
      </c>
    </row>
    <row r="182" spans="1:1">
      <c r="A182" s="92" t="s">
        <v>303</v>
      </c>
    </row>
    <row r="183" spans="1:1">
      <c r="A183" s="87" t="s">
        <v>304</v>
      </c>
    </row>
    <row r="184" spans="1:1">
      <c r="A184" s="91" t="s">
        <v>305</v>
      </c>
    </row>
    <row r="185" spans="1:1">
      <c r="A185" s="92" t="s">
        <v>306</v>
      </c>
    </row>
    <row r="186" spans="1:1">
      <c r="A186" s="92" t="s">
        <v>307</v>
      </c>
    </row>
    <row r="187" spans="1:1">
      <c r="A187" s="92" t="s">
        <v>308</v>
      </c>
    </row>
    <row r="188" spans="1:1">
      <c r="A188" s="92" t="s">
        <v>309</v>
      </c>
    </row>
    <row r="189" spans="1:1">
      <c r="A189" s="92" t="s">
        <v>310</v>
      </c>
    </row>
    <row r="190" spans="1:1">
      <c r="A190" s="92" t="s">
        <v>311</v>
      </c>
    </row>
    <row r="191" spans="1:1">
      <c r="A191" s="92" t="s">
        <v>312</v>
      </c>
    </row>
    <row r="192" spans="1:1">
      <c r="A192" s="92" t="s">
        <v>313</v>
      </c>
    </row>
    <row r="193" spans="1:1">
      <c r="A193" s="92" t="s">
        <v>314</v>
      </c>
    </row>
    <row r="194" spans="1:1">
      <c r="A194" s="92" t="s">
        <v>315</v>
      </c>
    </row>
    <row r="195" spans="1:1">
      <c r="A195" s="92" t="s">
        <v>316</v>
      </c>
    </row>
    <row r="196" spans="1:1">
      <c r="A196" s="92" t="s">
        <v>317</v>
      </c>
    </row>
    <row r="197" spans="1:1">
      <c r="A197" s="87" t="s">
        <v>318</v>
      </c>
    </row>
    <row r="198" spans="1:1">
      <c r="A198" s="91" t="s">
        <v>191</v>
      </c>
    </row>
    <row r="199" spans="1:1">
      <c r="A199" s="92" t="s">
        <v>319</v>
      </c>
    </row>
    <row r="200" spans="1:1">
      <c r="A200" s="92" t="s">
        <v>320</v>
      </c>
    </row>
    <row r="201" spans="1:1">
      <c r="A201" s="92" t="s">
        <v>321</v>
      </c>
    </row>
    <row r="202" spans="1:1">
      <c r="A202" s="92" t="s">
        <v>322</v>
      </c>
    </row>
    <row r="203" spans="1:1">
      <c r="A203" s="92" t="s">
        <v>323</v>
      </c>
    </row>
    <row r="204" spans="1:1">
      <c r="A204" s="92" t="s">
        <v>324</v>
      </c>
    </row>
    <row r="205" spans="1:1">
      <c r="A205" s="92" t="s">
        <v>325</v>
      </c>
    </row>
    <row r="206" spans="1:1">
      <c r="A206" s="92" t="s">
        <v>326</v>
      </c>
    </row>
    <row r="207" spans="1:1">
      <c r="A207" s="92" t="s">
        <v>327</v>
      </c>
    </row>
    <row r="208" spans="1:1">
      <c r="A208" s="92" t="s">
        <v>328</v>
      </c>
    </row>
    <row r="209" spans="1:1">
      <c r="A209" s="87" t="s">
        <v>329</v>
      </c>
    </row>
    <row r="210" spans="1:1">
      <c r="A210" s="91" t="s">
        <v>191</v>
      </c>
    </row>
    <row r="211" spans="1:1">
      <c r="A211" s="92" t="s">
        <v>330</v>
      </c>
    </row>
    <row r="212" spans="1:1">
      <c r="A212" s="92" t="s">
        <v>331</v>
      </c>
    </row>
    <row r="213" spans="1:1">
      <c r="A213" s="92" t="s">
        <v>332</v>
      </c>
    </row>
    <row r="214" spans="1:1">
      <c r="A214" s="92" t="s">
        <v>333</v>
      </c>
    </row>
    <row r="215" spans="1:1">
      <c r="A215" s="92" t="s">
        <v>334</v>
      </c>
    </row>
    <row r="216" spans="1:1">
      <c r="A216" s="92" t="s">
        <v>335</v>
      </c>
    </row>
    <row r="217" spans="1:1">
      <c r="A217" s="92" t="s">
        <v>336</v>
      </c>
    </row>
    <row r="218" spans="1:1">
      <c r="A218" s="87" t="s">
        <v>337</v>
      </c>
    </row>
    <row r="219" spans="1:1">
      <c r="A219" s="91" t="s">
        <v>191</v>
      </c>
    </row>
    <row r="220" spans="1:1">
      <c r="A220" s="92" t="s">
        <v>338</v>
      </c>
    </row>
    <row r="221" spans="1:1">
      <c r="A221" s="92" t="s">
        <v>339</v>
      </c>
    </row>
    <row r="222" spans="1:1">
      <c r="A222" s="92" t="s">
        <v>340</v>
      </c>
    </row>
    <row r="223" spans="1:1">
      <c r="A223" s="92" t="s">
        <v>341</v>
      </c>
    </row>
    <row r="224" spans="1:1">
      <c r="A224" s="92" t="s">
        <v>342</v>
      </c>
    </row>
    <row r="225" spans="1:1">
      <c r="A225" s="92" t="s">
        <v>267</v>
      </c>
    </row>
    <row r="226" spans="1:1">
      <c r="A226" s="92" t="s">
        <v>343</v>
      </c>
    </row>
    <row r="227" spans="1:1">
      <c r="A227" s="92" t="s">
        <v>250</v>
      </c>
    </row>
    <row r="228" spans="1:1">
      <c r="A228" s="92" t="s">
        <v>344</v>
      </c>
    </row>
    <row r="229" spans="1:1">
      <c r="A229" s="92" t="s">
        <v>345</v>
      </c>
    </row>
    <row r="230" spans="1:1">
      <c r="A230" s="92" t="s">
        <v>346</v>
      </c>
    </row>
    <row r="231" spans="1:1">
      <c r="A231" s="92" t="s">
        <v>347</v>
      </c>
    </row>
    <row r="232" spans="1:1">
      <c r="A232" s="92" t="s">
        <v>348</v>
      </c>
    </row>
    <row r="233" spans="1:1">
      <c r="A233" s="92" t="s">
        <v>349</v>
      </c>
    </row>
    <row r="234" spans="1:1">
      <c r="A234" s="92" t="s">
        <v>350</v>
      </c>
    </row>
    <row r="235" spans="1:1">
      <c r="A235" s="87" t="s">
        <v>351</v>
      </c>
    </row>
    <row r="236" spans="1:1">
      <c r="A236" s="91" t="s">
        <v>191</v>
      </c>
    </row>
    <row r="237" spans="1:1">
      <c r="A237" s="92" t="s">
        <v>352</v>
      </c>
    </row>
    <row r="238" spans="1:1">
      <c r="A238" s="92" t="s">
        <v>353</v>
      </c>
    </row>
    <row r="239" spans="1:1">
      <c r="A239" s="92" t="s">
        <v>354</v>
      </c>
    </row>
    <row r="240" spans="1:1">
      <c r="A240" s="87" t="s">
        <v>355</v>
      </c>
    </row>
    <row r="241" spans="1:1">
      <c r="A241" s="91" t="s">
        <v>191</v>
      </c>
    </row>
    <row r="242" spans="1:1">
      <c r="A242" s="92" t="s">
        <v>356</v>
      </c>
    </row>
    <row r="243" spans="1:1">
      <c r="A243" s="92" t="s">
        <v>357</v>
      </c>
    </row>
    <row r="244" spans="1:1">
      <c r="A244" s="92" t="s">
        <v>358</v>
      </c>
    </row>
    <row r="245" spans="1:1">
      <c r="A245" s="92" t="s">
        <v>359</v>
      </c>
    </row>
    <row r="246" spans="1:1">
      <c r="A246" s="92" t="s">
        <v>360</v>
      </c>
    </row>
    <row r="247" spans="1:1">
      <c r="A247" s="92" t="s">
        <v>361</v>
      </c>
    </row>
    <row r="248" spans="1:1">
      <c r="A248" s="92" t="s">
        <v>362</v>
      </c>
    </row>
    <row r="249" spans="1:1">
      <c r="A249" s="92" t="s">
        <v>363</v>
      </c>
    </row>
    <row r="250" spans="1:1">
      <c r="A250" s="92" t="s">
        <v>364</v>
      </c>
    </row>
    <row r="251" spans="1:1">
      <c r="A251" s="87" t="s">
        <v>365</v>
      </c>
    </row>
    <row r="252" spans="1:1">
      <c r="A252" s="91" t="s">
        <v>191</v>
      </c>
    </row>
    <row r="253" spans="1:1">
      <c r="A253" s="92" t="s">
        <v>366</v>
      </c>
    </row>
    <row r="254" spans="1:1">
      <c r="A254" s="92" t="s">
        <v>367</v>
      </c>
    </row>
    <row r="255" spans="1:1">
      <c r="A255" s="92" t="s">
        <v>368</v>
      </c>
    </row>
    <row r="256" spans="1:1">
      <c r="A256" s="92" t="s">
        <v>369</v>
      </c>
    </row>
    <row r="257" spans="1:1">
      <c r="A257" s="92" t="s">
        <v>370</v>
      </c>
    </row>
    <row r="258" spans="1:1">
      <c r="A258" s="92" t="s">
        <v>371</v>
      </c>
    </row>
    <row r="259" spans="1:1">
      <c r="A259" s="92" t="s">
        <v>372</v>
      </c>
    </row>
    <row r="260" spans="1:1">
      <c r="A260" s="92" t="s">
        <v>373</v>
      </c>
    </row>
    <row r="261" spans="1:1">
      <c r="A261" s="87" t="s">
        <v>374</v>
      </c>
    </row>
    <row r="262" spans="1:1">
      <c r="A262" s="91" t="s">
        <v>191</v>
      </c>
    </row>
    <row r="263" spans="1:1">
      <c r="A263" s="92" t="s">
        <v>375</v>
      </c>
    </row>
    <row r="264" spans="1:1">
      <c r="A264" s="92" t="s">
        <v>376</v>
      </c>
    </row>
    <row r="265" spans="1:1">
      <c r="A265" s="92" t="s">
        <v>377</v>
      </c>
    </row>
    <row r="266" spans="1:1">
      <c r="A266" s="92" t="s">
        <v>378</v>
      </c>
    </row>
    <row r="267" spans="1:1">
      <c r="A267" s="92" t="s">
        <v>379</v>
      </c>
    </row>
    <row r="268" spans="1:1">
      <c r="A268" s="92" t="s">
        <v>380</v>
      </c>
    </row>
    <row r="269" spans="1:1">
      <c r="A269" s="92" t="s">
        <v>381</v>
      </c>
    </row>
    <row r="270" spans="1:1">
      <c r="A270" s="92" t="s">
        <v>382</v>
      </c>
    </row>
    <row r="271" spans="1:1">
      <c r="A271" s="92" t="s">
        <v>383</v>
      </c>
    </row>
    <row r="272" spans="1:1">
      <c r="A272" s="92" t="s">
        <v>384</v>
      </c>
    </row>
    <row r="273" spans="1:1">
      <c r="A273" s="92" t="s">
        <v>385</v>
      </c>
    </row>
    <row r="274" spans="1:1">
      <c r="A274" s="92" t="s">
        <v>386</v>
      </c>
    </row>
    <row r="275" spans="1:1">
      <c r="A275" s="92" t="s">
        <v>387</v>
      </c>
    </row>
    <row r="276" spans="1:1">
      <c r="A276" s="87" t="s">
        <v>388</v>
      </c>
    </row>
    <row r="277" spans="1:1">
      <c r="A277" s="91" t="s">
        <v>191</v>
      </c>
    </row>
    <row r="278" spans="1:1">
      <c r="A278" s="92" t="s">
        <v>389</v>
      </c>
    </row>
    <row r="279" spans="1:1">
      <c r="A279" s="92" t="s">
        <v>390</v>
      </c>
    </row>
    <row r="280" spans="1:1">
      <c r="A280" s="92" t="s">
        <v>391</v>
      </c>
    </row>
    <row r="281" spans="1:1">
      <c r="A281" s="92" t="s">
        <v>392</v>
      </c>
    </row>
    <row r="282" spans="1:1">
      <c r="A282" s="92" t="s">
        <v>393</v>
      </c>
    </row>
    <row r="283" spans="1:1">
      <c r="A283" s="92" t="s">
        <v>394</v>
      </c>
    </row>
    <row r="284" spans="1:1">
      <c r="A284" s="92" t="s">
        <v>395</v>
      </c>
    </row>
    <row r="285" spans="1:1">
      <c r="A285" s="87" t="s">
        <v>396</v>
      </c>
    </row>
    <row r="286" spans="1:1">
      <c r="A286" s="91" t="s">
        <v>191</v>
      </c>
    </row>
    <row r="287" spans="1:1">
      <c r="A287" s="92" t="s">
        <v>397</v>
      </c>
    </row>
    <row r="288" spans="1:1">
      <c r="A288" s="92" t="s">
        <v>398</v>
      </c>
    </row>
    <row r="289" spans="1:1">
      <c r="A289" s="92" t="s">
        <v>399</v>
      </c>
    </row>
    <row r="290" spans="1:1">
      <c r="A290" s="92" t="s">
        <v>400</v>
      </c>
    </row>
    <row r="291" spans="1:1">
      <c r="A291" s="92" t="s">
        <v>401</v>
      </c>
    </row>
    <row r="292" spans="1:1">
      <c r="A292" s="92" t="s">
        <v>402</v>
      </c>
    </row>
    <row r="293" spans="1:1">
      <c r="A293" s="92" t="s">
        <v>403</v>
      </c>
    </row>
    <row r="294" spans="1:1">
      <c r="A294" s="92" t="s">
        <v>404</v>
      </c>
    </row>
    <row r="295" spans="1:1">
      <c r="A295" s="92" t="s">
        <v>405</v>
      </c>
    </row>
    <row r="296" spans="1:1">
      <c r="A296" s="87" t="s">
        <v>406</v>
      </c>
    </row>
    <row r="297" spans="1:1">
      <c r="A297" s="91" t="s">
        <v>191</v>
      </c>
    </row>
    <row r="298" spans="1:1">
      <c r="A298" s="92" t="s">
        <v>407</v>
      </c>
    </row>
    <row r="299" spans="1:1">
      <c r="A299" s="92" t="s">
        <v>408</v>
      </c>
    </row>
    <row r="300" spans="1:1">
      <c r="A300" s="92" t="s">
        <v>409</v>
      </c>
    </row>
    <row r="301" spans="1:1">
      <c r="A301" s="92" t="s">
        <v>410</v>
      </c>
    </row>
    <row r="302" spans="1:1">
      <c r="A302" s="92" t="s">
        <v>411</v>
      </c>
    </row>
    <row r="303" spans="1:1">
      <c r="A303" s="92" t="s">
        <v>412</v>
      </c>
    </row>
    <row r="304" spans="1:1">
      <c r="A304" s="92" t="s">
        <v>413</v>
      </c>
    </row>
    <row r="305" spans="1:1">
      <c r="A305" s="87" t="s">
        <v>414</v>
      </c>
    </row>
    <row r="306" spans="1:1">
      <c r="A306" s="91" t="s">
        <v>191</v>
      </c>
    </row>
    <row r="307" spans="1:1">
      <c r="A307" s="92" t="s">
        <v>415</v>
      </c>
    </row>
    <row r="308" spans="1:1">
      <c r="A308" s="92" t="s">
        <v>416</v>
      </c>
    </row>
    <row r="309" spans="1:1">
      <c r="A309" s="92" t="s">
        <v>417</v>
      </c>
    </row>
    <row r="310" spans="1:1">
      <c r="A310" s="92" t="s">
        <v>418</v>
      </c>
    </row>
    <row r="311" spans="1:1">
      <c r="A311" s="92" t="s">
        <v>419</v>
      </c>
    </row>
    <row r="312" spans="1:1">
      <c r="A312" s="92" t="s">
        <v>420</v>
      </c>
    </row>
    <row r="313" spans="1:1">
      <c r="A313" s="92" t="s">
        <v>334</v>
      </c>
    </row>
    <row r="314" spans="1:1">
      <c r="A314" s="92" t="s">
        <v>421</v>
      </c>
    </row>
    <row r="315" spans="1:1">
      <c r="A315" s="92" t="s">
        <v>422</v>
      </c>
    </row>
    <row r="316" spans="1:1">
      <c r="A316" s="92" t="s">
        <v>423</v>
      </c>
    </row>
    <row r="317" spans="1:1">
      <c r="A317" s="92" t="s">
        <v>424</v>
      </c>
    </row>
    <row r="318" spans="1:1">
      <c r="A318" s="92" t="s">
        <v>425</v>
      </c>
    </row>
    <row r="319" spans="1:1">
      <c r="A319" s="92" t="s">
        <v>426</v>
      </c>
    </row>
    <row r="320" spans="1:1">
      <c r="A320" s="92" t="s">
        <v>427</v>
      </c>
    </row>
    <row r="321" spans="1:1">
      <c r="A321" s="92" t="s">
        <v>428</v>
      </c>
    </row>
    <row r="322" spans="1:1">
      <c r="A322" s="92" t="s">
        <v>429</v>
      </c>
    </row>
    <row r="323" spans="1:1">
      <c r="A323" s="92" t="s">
        <v>430</v>
      </c>
    </row>
    <row r="324" spans="1:1">
      <c r="A324" s="92" t="s">
        <v>431</v>
      </c>
    </row>
    <row r="325" spans="1:1">
      <c r="A325" s="87" t="s">
        <v>432</v>
      </c>
    </row>
    <row r="326" spans="1:1">
      <c r="A326" s="91" t="s">
        <v>191</v>
      </c>
    </row>
    <row r="327" spans="1:1">
      <c r="A327" s="92" t="s">
        <v>160</v>
      </c>
    </row>
    <row r="328" spans="1:1">
      <c r="A328" s="92" t="s">
        <v>366</v>
      </c>
    </row>
    <row r="329" spans="1:1">
      <c r="A329" s="92" t="s">
        <v>433</v>
      </c>
    </row>
    <row r="330" spans="1:1">
      <c r="A330" s="92" t="s">
        <v>434</v>
      </c>
    </row>
    <row r="331" spans="1:1">
      <c r="A331" s="92" t="s">
        <v>435</v>
      </c>
    </row>
    <row r="332" spans="1:1">
      <c r="A332" s="92" t="s">
        <v>436</v>
      </c>
    </row>
    <row r="333" spans="1:1">
      <c r="A333" s="92" t="s">
        <v>437</v>
      </c>
    </row>
    <row r="334" spans="1:1">
      <c r="A334" s="87" t="s">
        <v>438</v>
      </c>
    </row>
    <row r="335" spans="1:1">
      <c r="A335" s="91" t="s">
        <v>191</v>
      </c>
    </row>
    <row r="336" spans="1:1">
      <c r="A336" s="92" t="s">
        <v>366</v>
      </c>
    </row>
    <row r="337" spans="1:1">
      <c r="A337" s="92" t="s">
        <v>439</v>
      </c>
    </row>
    <row r="338" spans="1:1">
      <c r="A338" s="92" t="s">
        <v>440</v>
      </c>
    </row>
    <row r="339" spans="1:1">
      <c r="A339" s="92" t="s">
        <v>441</v>
      </c>
    </row>
    <row r="340" spans="1:1">
      <c r="A340" s="92" t="s">
        <v>442</v>
      </c>
    </row>
    <row r="341" spans="1:1">
      <c r="A341" s="92" t="s">
        <v>443</v>
      </c>
    </row>
    <row r="342" spans="1:1">
      <c r="A342" s="92" t="s">
        <v>444</v>
      </c>
    </row>
    <row r="343" spans="1:1">
      <c r="A343" s="92" t="s">
        <v>445</v>
      </c>
    </row>
    <row r="344" spans="1:1">
      <c r="A344" s="92" t="s">
        <v>446</v>
      </c>
    </row>
    <row r="345" spans="1:1">
      <c r="A345" s="92" t="s">
        <v>447</v>
      </c>
    </row>
    <row r="346" spans="1:1">
      <c r="A346" s="92" t="s">
        <v>448</v>
      </c>
    </row>
    <row r="347" spans="1:1">
      <c r="A347" s="92" t="s">
        <v>449</v>
      </c>
    </row>
    <row r="348" spans="1:1">
      <c r="A348" s="87" t="s">
        <v>450</v>
      </c>
    </row>
    <row r="349" spans="1:1">
      <c r="A349" s="91" t="s">
        <v>191</v>
      </c>
    </row>
    <row r="350" spans="1:1">
      <c r="A350" s="92" t="s">
        <v>451</v>
      </c>
    </row>
    <row r="351" spans="1:1">
      <c r="A351" s="92" t="s">
        <v>452</v>
      </c>
    </row>
    <row r="352" spans="1:1">
      <c r="A352" s="92" t="s">
        <v>453</v>
      </c>
    </row>
    <row r="353" spans="1:1">
      <c r="A353" s="92" t="s">
        <v>454</v>
      </c>
    </row>
    <row r="354" spans="1:1">
      <c r="A354" s="92" t="s">
        <v>455</v>
      </c>
    </row>
    <row r="355" spans="1:1">
      <c r="A355" s="92" t="s">
        <v>456</v>
      </c>
    </row>
    <row r="356" spans="1:1">
      <c r="A356" s="92" t="s">
        <v>457</v>
      </c>
    </row>
    <row r="357" spans="1:1">
      <c r="A357" s="92" t="s">
        <v>458</v>
      </c>
    </row>
    <row r="358" spans="1:1">
      <c r="A358" s="92" t="s">
        <v>459</v>
      </c>
    </row>
    <row r="359" spans="1:1">
      <c r="A359" s="92" t="s">
        <v>460</v>
      </c>
    </row>
    <row r="360" spans="1:1">
      <c r="A360" s="92" t="s">
        <v>461</v>
      </c>
    </row>
    <row r="361" spans="1:1">
      <c r="A361" s="87" t="s">
        <v>462</v>
      </c>
    </row>
    <row r="362" spans="1:1">
      <c r="A362" s="91" t="s">
        <v>191</v>
      </c>
    </row>
    <row r="363" spans="1:1">
      <c r="A363" s="93" t="s">
        <v>463</v>
      </c>
    </row>
    <row r="364" spans="1:1">
      <c r="A364" s="93" t="s">
        <v>249</v>
      </c>
    </row>
    <row r="365" spans="1:1">
      <c r="A365" s="93" t="s">
        <v>464</v>
      </c>
    </row>
    <row r="366" spans="1:1">
      <c r="A366" s="93" t="s">
        <v>465</v>
      </c>
    </row>
    <row r="367" spans="1:1">
      <c r="A367" s="93" t="s">
        <v>466</v>
      </c>
    </row>
    <row r="368" spans="1:1">
      <c r="A368" s="93" t="s">
        <v>467</v>
      </c>
    </row>
    <row r="369" spans="1:1">
      <c r="A369" s="93" t="s">
        <v>468</v>
      </c>
    </row>
    <row r="370" spans="1:1">
      <c r="A370" s="93" t="s">
        <v>469</v>
      </c>
    </row>
    <row r="371" spans="1:1">
      <c r="A371" s="93" t="s">
        <v>470</v>
      </c>
    </row>
    <row r="372" spans="1:1">
      <c r="A372" s="87" t="s">
        <v>471</v>
      </c>
    </row>
    <row r="373" spans="1:1">
      <c r="A373" s="91" t="s">
        <v>191</v>
      </c>
    </row>
    <row r="374" spans="1:1">
      <c r="A374" s="92" t="s">
        <v>472</v>
      </c>
    </row>
    <row r="375" spans="1:1">
      <c r="A375" s="92" t="s">
        <v>473</v>
      </c>
    </row>
    <row r="376" spans="1:1">
      <c r="A376" s="92" t="s">
        <v>474</v>
      </c>
    </row>
    <row r="377" spans="1:1">
      <c r="A377" s="92" t="s">
        <v>475</v>
      </c>
    </row>
    <row r="378" spans="1:1">
      <c r="A378" s="92" t="s">
        <v>334</v>
      </c>
    </row>
    <row r="379" spans="1:1">
      <c r="A379" s="92" t="s">
        <v>476</v>
      </c>
    </row>
    <row r="380" spans="1:1">
      <c r="A380" s="92" t="s">
        <v>477</v>
      </c>
    </row>
    <row r="381" spans="1:1">
      <c r="A381" s="92" t="s">
        <v>478</v>
      </c>
    </row>
    <row r="382" spans="1:1">
      <c r="A382" s="92" t="s">
        <v>479</v>
      </c>
    </row>
    <row r="383" spans="1:1">
      <c r="A383" s="92" t="s">
        <v>480</v>
      </c>
    </row>
    <row r="384" spans="1:1">
      <c r="A384" s="87" t="s">
        <v>481</v>
      </c>
    </row>
    <row r="385" spans="1:1">
      <c r="A385" s="91" t="s">
        <v>191</v>
      </c>
    </row>
    <row r="386" spans="1:1">
      <c r="A386" s="92" t="s">
        <v>482</v>
      </c>
    </row>
    <row r="387" spans="1:1">
      <c r="A387" s="92" t="s">
        <v>483</v>
      </c>
    </row>
    <row r="388" spans="1:1">
      <c r="A388" s="92" t="s">
        <v>408</v>
      </c>
    </row>
    <row r="389" spans="1:1">
      <c r="A389" s="92" t="s">
        <v>324</v>
      </c>
    </row>
    <row r="390" spans="1:1">
      <c r="A390" s="92" t="s">
        <v>484</v>
      </c>
    </row>
    <row r="391" spans="1:1">
      <c r="A391" s="92" t="s">
        <v>485</v>
      </c>
    </row>
    <row r="392" spans="1:1">
      <c r="A392" s="92" t="s">
        <v>325</v>
      </c>
    </row>
    <row r="393" spans="1:1">
      <c r="A393" s="92" t="s">
        <v>486</v>
      </c>
    </row>
    <row r="394" spans="1:1">
      <c r="A394" s="92" t="s">
        <v>487</v>
      </c>
    </row>
    <row r="395" spans="1:1">
      <c r="A395" s="92" t="s">
        <v>488</v>
      </c>
    </row>
    <row r="396" spans="1:1">
      <c r="A396" s="87" t="s">
        <v>489</v>
      </c>
    </row>
    <row r="397" spans="1:1">
      <c r="A397" s="91" t="s">
        <v>191</v>
      </c>
    </row>
    <row r="398" spans="1:1">
      <c r="A398" s="92" t="s">
        <v>490</v>
      </c>
    </row>
    <row r="399" spans="1:1">
      <c r="A399" s="92" t="s">
        <v>491</v>
      </c>
    </row>
    <row r="400" spans="1:1">
      <c r="A400" s="92" t="s">
        <v>492</v>
      </c>
    </row>
    <row r="401" spans="1:1">
      <c r="A401" s="92" t="s">
        <v>493</v>
      </c>
    </row>
    <row r="402" spans="1:1">
      <c r="A402" s="92" t="s">
        <v>291</v>
      </c>
    </row>
    <row r="403" spans="1:1">
      <c r="A403" s="92" t="s">
        <v>494</v>
      </c>
    </row>
    <row r="404" spans="1:1">
      <c r="A404" s="87" t="s">
        <v>495</v>
      </c>
    </row>
    <row r="405" spans="1:1">
      <c r="A405" s="91" t="s">
        <v>191</v>
      </c>
    </row>
    <row r="406" spans="1:1">
      <c r="A406" s="92" t="s">
        <v>472</v>
      </c>
    </row>
    <row r="407" spans="1:1">
      <c r="A407" s="92" t="s">
        <v>496</v>
      </c>
    </row>
    <row r="408" spans="1:1">
      <c r="A408" s="92" t="s">
        <v>497</v>
      </c>
    </row>
    <row r="409" spans="1:1">
      <c r="A409" s="92" t="s">
        <v>498</v>
      </c>
    </row>
    <row r="410" spans="1:1">
      <c r="A410" s="92" t="s">
        <v>499</v>
      </c>
    </row>
    <row r="411" spans="1:1">
      <c r="A411" s="92" t="s">
        <v>196</v>
      </c>
    </row>
    <row r="412" spans="1:1">
      <c r="A412" s="92" t="s">
        <v>500</v>
      </c>
    </row>
    <row r="413" spans="1:1">
      <c r="A413" s="92" t="s">
        <v>501</v>
      </c>
    </row>
    <row r="414" spans="1:1">
      <c r="A414" s="92" t="s">
        <v>502</v>
      </c>
    </row>
    <row r="415" spans="1:1">
      <c r="A415" s="92" t="s">
        <v>503</v>
      </c>
    </row>
    <row r="416" spans="1:1">
      <c r="A416" s="92" t="s">
        <v>504</v>
      </c>
    </row>
    <row r="417" spans="1:1">
      <c r="A417" s="87" t="s">
        <v>505</v>
      </c>
    </row>
    <row r="418" spans="1:1">
      <c r="A418" s="91" t="s">
        <v>191</v>
      </c>
    </row>
    <row r="419" spans="1:1">
      <c r="A419" s="92" t="s">
        <v>506</v>
      </c>
    </row>
    <row r="420" spans="1:1">
      <c r="A420" s="92" t="s">
        <v>507</v>
      </c>
    </row>
    <row r="421" spans="1:1">
      <c r="A421" s="92" t="s">
        <v>508</v>
      </c>
    </row>
    <row r="422" spans="1:1">
      <c r="A422" s="92" t="s">
        <v>509</v>
      </c>
    </row>
    <row r="423" spans="1:1">
      <c r="A423" s="92" t="s">
        <v>510</v>
      </c>
    </row>
    <row r="424" spans="1:1">
      <c r="A424" s="92" t="s">
        <v>511</v>
      </c>
    </row>
    <row r="425" spans="1:1">
      <c r="A425" s="92" t="s">
        <v>512</v>
      </c>
    </row>
    <row r="426" spans="1:1">
      <c r="A426" s="92" t="s">
        <v>513</v>
      </c>
    </row>
    <row r="427" spans="1:1">
      <c r="A427" s="92" t="s">
        <v>514</v>
      </c>
    </row>
    <row r="428" spans="1:1">
      <c r="A428" s="92" t="s">
        <v>515</v>
      </c>
    </row>
    <row r="429" spans="1:1">
      <c r="A429" s="87" t="s">
        <v>516</v>
      </c>
    </row>
    <row r="430" spans="1:1">
      <c r="A430" s="91" t="s">
        <v>191</v>
      </c>
    </row>
    <row r="431" spans="1:1">
      <c r="A431" s="92" t="s">
        <v>517</v>
      </c>
    </row>
    <row r="432" spans="1:1">
      <c r="A432" s="92" t="s">
        <v>518</v>
      </c>
    </row>
    <row r="433" spans="1:1">
      <c r="A433" s="92" t="s">
        <v>519</v>
      </c>
    </row>
    <row r="434" spans="1:1">
      <c r="A434" s="87" t="s">
        <v>520</v>
      </c>
    </row>
    <row r="435" spans="1:1">
      <c r="A435" s="91" t="s">
        <v>191</v>
      </c>
    </row>
    <row r="436" spans="1:1">
      <c r="A436" s="94" t="s">
        <v>521</v>
      </c>
    </row>
    <row r="437" spans="1:1">
      <c r="A437" s="94" t="s">
        <v>522</v>
      </c>
    </row>
    <row r="438" spans="1:1">
      <c r="A438" s="94" t="s">
        <v>523</v>
      </c>
    </row>
    <row r="439" spans="1:1">
      <c r="A439" s="94" t="s">
        <v>524</v>
      </c>
    </row>
    <row r="440" spans="1:1">
      <c r="A440" s="94" t="s">
        <v>525</v>
      </c>
    </row>
    <row r="441" spans="1:1">
      <c r="A441" s="94" t="s">
        <v>526</v>
      </c>
    </row>
    <row r="442" spans="1:1">
      <c r="A442" s="94" t="s">
        <v>527</v>
      </c>
    </row>
    <row r="443" spans="1:1">
      <c r="A443" s="94" t="s">
        <v>528</v>
      </c>
    </row>
    <row r="444" spans="1:1">
      <c r="A444" s="94" t="s">
        <v>529</v>
      </c>
    </row>
    <row r="445" spans="1:1">
      <c r="A445" s="94" t="s">
        <v>530</v>
      </c>
    </row>
    <row r="446" spans="1:1">
      <c r="A446" s="87" t="s">
        <v>531</v>
      </c>
    </row>
    <row r="447" spans="1:1">
      <c r="A447" s="91" t="s">
        <v>191</v>
      </c>
    </row>
    <row r="448" spans="1:1">
      <c r="A448" s="92" t="s">
        <v>532</v>
      </c>
    </row>
    <row r="449" spans="1:1">
      <c r="A449" s="92" t="s">
        <v>533</v>
      </c>
    </row>
    <row r="450" spans="1:1">
      <c r="A450" s="92" t="s">
        <v>534</v>
      </c>
    </row>
    <row r="451" spans="1:1">
      <c r="A451" s="92" t="s">
        <v>535</v>
      </c>
    </row>
    <row r="452" spans="1:1">
      <c r="A452" s="92" t="s">
        <v>536</v>
      </c>
    </row>
    <row r="453" spans="1:1">
      <c r="A453" s="92" t="s">
        <v>537</v>
      </c>
    </row>
    <row r="454" spans="1:1">
      <c r="A454" s="92" t="s">
        <v>538</v>
      </c>
    </row>
    <row r="455" spans="1:1">
      <c r="A455" s="92" t="s">
        <v>539</v>
      </c>
    </row>
    <row r="456" spans="1:1">
      <c r="A456" s="92" t="s">
        <v>540</v>
      </c>
    </row>
    <row r="457" spans="1:1">
      <c r="A457" s="92" t="s">
        <v>541</v>
      </c>
    </row>
    <row r="458" spans="1:1">
      <c r="A458" s="92" t="s">
        <v>542</v>
      </c>
    </row>
    <row r="459" spans="1:1">
      <c r="A459" s="87" t="s">
        <v>543</v>
      </c>
    </row>
    <row r="460" spans="1:1">
      <c r="A460" s="91" t="s">
        <v>191</v>
      </c>
    </row>
    <row r="461" spans="1:1">
      <c r="A461" s="92" t="s">
        <v>544</v>
      </c>
    </row>
    <row r="462" spans="1:1">
      <c r="A462" s="92" t="s">
        <v>545</v>
      </c>
    </row>
    <row r="463" spans="1:1">
      <c r="A463" s="92" t="s">
        <v>410</v>
      </c>
    </row>
    <row r="464" spans="1:1">
      <c r="A464" s="92" t="s">
        <v>546</v>
      </c>
    </row>
    <row r="465" spans="1:1">
      <c r="A465" s="92" t="s">
        <v>547</v>
      </c>
    </row>
    <row r="466" spans="1:1">
      <c r="A466" s="92" t="s">
        <v>548</v>
      </c>
    </row>
    <row r="467" spans="1:1">
      <c r="A467" s="92" t="s">
        <v>549</v>
      </c>
    </row>
    <row r="468" spans="1:1">
      <c r="A468" s="92" t="s">
        <v>550</v>
      </c>
    </row>
    <row r="469" spans="1:1">
      <c r="A469" s="87" t="s">
        <v>551</v>
      </c>
    </row>
    <row r="470" spans="1:1">
      <c r="A470" s="91" t="s">
        <v>191</v>
      </c>
    </row>
    <row r="471" spans="1:1">
      <c r="A471" s="92" t="s">
        <v>299</v>
      </c>
    </row>
    <row r="472" spans="1:1">
      <c r="A472" s="92" t="s">
        <v>552</v>
      </c>
    </row>
    <row r="473" spans="1:1">
      <c r="A473" s="92" t="s">
        <v>345</v>
      </c>
    </row>
    <row r="474" spans="1:1">
      <c r="A474" s="92" t="s">
        <v>553</v>
      </c>
    </row>
    <row r="475" spans="1:1">
      <c r="A475" s="92" t="s">
        <v>554</v>
      </c>
    </row>
    <row r="476" spans="1:1">
      <c r="A476" s="92" t="s">
        <v>555</v>
      </c>
    </row>
    <row r="477" spans="1:1">
      <c r="A477" s="92" t="s">
        <v>556</v>
      </c>
    </row>
    <row r="478" spans="1:1">
      <c r="A478" s="92" t="s">
        <v>557</v>
      </c>
    </row>
    <row r="479" spans="1:1">
      <c r="A479" s="92" t="s">
        <v>504</v>
      </c>
    </row>
    <row r="480" spans="1:1">
      <c r="A480" s="87" t="s">
        <v>558</v>
      </c>
    </row>
    <row r="481" spans="1:1">
      <c r="A481" s="91" t="s">
        <v>191</v>
      </c>
    </row>
    <row r="482" spans="1:1">
      <c r="A482" s="92" t="s">
        <v>298</v>
      </c>
    </row>
    <row r="483" spans="1:1">
      <c r="A483" s="92" t="s">
        <v>559</v>
      </c>
    </row>
    <row r="484" spans="1:1">
      <c r="A484" s="92" t="s">
        <v>560</v>
      </c>
    </row>
    <row r="485" spans="1:1">
      <c r="A485" s="92" t="s">
        <v>561</v>
      </c>
    </row>
    <row r="486" spans="1:1">
      <c r="A486" s="92" t="s">
        <v>562</v>
      </c>
    </row>
    <row r="487" spans="1:1">
      <c r="A487" s="92" t="s">
        <v>563</v>
      </c>
    </row>
    <row r="488" spans="1:1">
      <c r="A488" s="92" t="s">
        <v>564</v>
      </c>
    </row>
    <row r="489" spans="1:1">
      <c r="A489" s="95" t="s">
        <v>565</v>
      </c>
    </row>
    <row r="490" spans="1:1">
      <c r="A490" s="91" t="s">
        <v>191</v>
      </c>
    </row>
    <row r="491" spans="1:1">
      <c r="A491" s="92" t="s">
        <v>566</v>
      </c>
    </row>
    <row r="492" spans="1:1">
      <c r="A492" s="92" t="s">
        <v>278</v>
      </c>
    </row>
    <row r="493" spans="1:1">
      <c r="A493" s="92" t="s">
        <v>567</v>
      </c>
    </row>
    <row r="494" spans="1:1">
      <c r="A494" s="92" t="s">
        <v>291</v>
      </c>
    </row>
    <row r="495" spans="1:1">
      <c r="A495" s="92" t="s">
        <v>568</v>
      </c>
    </row>
    <row r="496" spans="1:1">
      <c r="A496" s="92" t="s">
        <v>569</v>
      </c>
    </row>
    <row r="497" spans="1:4">
      <c r="A497" s="92" t="s">
        <v>570</v>
      </c>
    </row>
    <row r="498" spans="1:4">
      <c r="A498" s="92" t="s">
        <v>571</v>
      </c>
    </row>
    <row r="499" spans="1:4">
      <c r="A499" s="92" t="s">
        <v>572</v>
      </c>
    </row>
    <row r="500" spans="1:4">
      <c r="A500" s="92" t="s">
        <v>573</v>
      </c>
    </row>
    <row r="501" spans="1:4">
      <c r="A501" s="92" t="s">
        <v>574</v>
      </c>
      <c r="D501" s="82">
        <v>3</v>
      </c>
    </row>
    <row r="502" spans="1:4">
      <c r="A502" s="92" t="s">
        <v>575</v>
      </c>
    </row>
    <row r="503" spans="1:4">
      <c r="A503" s="92" t="s">
        <v>576</v>
      </c>
    </row>
    <row r="504" spans="1:4">
      <c r="A504" s="92" t="s">
        <v>577</v>
      </c>
    </row>
    <row r="505" spans="1:4">
      <c r="A505" s="87" t="s">
        <v>578</v>
      </c>
    </row>
    <row r="506" spans="1:4">
      <c r="A506" s="91" t="s">
        <v>191</v>
      </c>
    </row>
    <row r="507" spans="1:4">
      <c r="A507" s="92" t="s">
        <v>579</v>
      </c>
    </row>
    <row r="508" spans="1:4">
      <c r="A508" s="92" t="s">
        <v>580</v>
      </c>
    </row>
    <row r="509" spans="1:4">
      <c r="A509" s="92" t="s">
        <v>581</v>
      </c>
    </row>
    <row r="510" spans="1:4">
      <c r="A510" s="92" t="s">
        <v>582</v>
      </c>
    </row>
    <row r="511" spans="1:4">
      <c r="A511" s="92" t="s">
        <v>298</v>
      </c>
    </row>
    <row r="512" spans="1:4">
      <c r="A512" s="92" t="s">
        <v>583</v>
      </c>
    </row>
    <row r="513" spans="1:1">
      <c r="A513" s="92" t="s">
        <v>584</v>
      </c>
    </row>
    <row r="514" spans="1:1">
      <c r="A514" s="92" t="s">
        <v>585</v>
      </c>
    </row>
    <row r="515" spans="1:1">
      <c r="A515" s="92" t="s">
        <v>586</v>
      </c>
    </row>
    <row r="516" spans="1:1">
      <c r="A516" s="96"/>
    </row>
    <row r="517" spans="1:1">
      <c r="A517" s="96"/>
    </row>
    <row r="518" spans="1:1">
      <c r="A518" s="96"/>
    </row>
    <row r="519" spans="1:1">
      <c r="A519" s="96"/>
    </row>
    <row r="520" spans="1:1">
      <c r="A520" s="96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">
    <tabColor rgb="FF00B050"/>
  </sheetPr>
  <dimension ref="A1:K971"/>
  <sheetViews>
    <sheetView topLeftCell="A994" zoomScale="85" zoomScaleNormal="85" workbookViewId="0">
      <selection activeCell="C1009" sqref="C1009"/>
    </sheetView>
  </sheetViews>
  <sheetFormatPr defaultRowHeight="15"/>
  <cols>
    <col min="1" max="1" width="19.28515625" style="82" customWidth="1"/>
    <col min="2" max="2" width="25.5703125" style="82" customWidth="1"/>
    <col min="3" max="3" width="52.5703125" style="82" customWidth="1"/>
    <col min="4" max="4" width="56.28515625" style="82" customWidth="1"/>
    <col min="5" max="9" width="9.140625" style="82"/>
    <col min="10" max="10" width="23.42578125" style="82" customWidth="1"/>
    <col min="11" max="11" width="68.28515625" style="82" customWidth="1"/>
    <col min="12" max="12" width="17.28515625" style="82" customWidth="1"/>
    <col min="13" max="13" width="26" style="82" customWidth="1"/>
    <col min="14" max="14" width="9.140625" style="82" customWidth="1"/>
    <col min="15" max="15" width="25" style="82" customWidth="1"/>
    <col min="16" max="16384" width="9.140625" style="82"/>
  </cols>
  <sheetData>
    <row r="1" spans="4:11" ht="15.75">
      <c r="D1" s="81"/>
    </row>
    <row r="2" spans="4:11" ht="15.75">
      <c r="D2" s="83" t="s">
        <v>141</v>
      </c>
    </row>
    <row r="3" spans="4:11" ht="15.75">
      <c r="D3" s="84" t="s">
        <v>142</v>
      </c>
    </row>
    <row r="4" spans="4:11">
      <c r="D4" s="85"/>
    </row>
    <row r="5" spans="4:11" ht="39">
      <c r="D5" s="86" t="s">
        <v>143</v>
      </c>
      <c r="J5" s="11">
        <v>700000</v>
      </c>
      <c r="K5" s="106" t="s">
        <v>633</v>
      </c>
    </row>
    <row r="6" spans="4:11" ht="15.75">
      <c r="D6" s="87"/>
      <c r="K6" s="57" t="s">
        <v>636</v>
      </c>
    </row>
    <row r="7" spans="4:11" ht="15.75">
      <c r="D7" s="87" t="s">
        <v>144</v>
      </c>
      <c r="J7" s="11">
        <v>700010</v>
      </c>
      <c r="K7" s="79" t="s">
        <v>591</v>
      </c>
    </row>
    <row r="8" spans="4:11" ht="15.75">
      <c r="D8" s="88" t="s">
        <v>145</v>
      </c>
      <c r="J8" s="11">
        <v>700020</v>
      </c>
      <c r="K8" s="79" t="s">
        <v>592</v>
      </c>
    </row>
    <row r="9" spans="4:11" ht="15.75">
      <c r="D9" s="88" t="s">
        <v>146</v>
      </c>
      <c r="J9" s="11">
        <v>700030</v>
      </c>
      <c r="K9" s="79" t="s">
        <v>593</v>
      </c>
    </row>
    <row r="10" spans="4:11" ht="15.75">
      <c r="D10" s="88" t="s">
        <v>147</v>
      </c>
      <c r="J10" s="11">
        <v>700040</v>
      </c>
      <c r="K10" s="79" t="s">
        <v>594</v>
      </c>
    </row>
    <row r="11" spans="4:11" ht="15.75">
      <c r="D11" s="88" t="s">
        <v>148</v>
      </c>
      <c r="J11" s="11">
        <v>700050</v>
      </c>
      <c r="K11" s="79" t="s">
        <v>595</v>
      </c>
    </row>
    <row r="12" spans="4:11" ht="15.75">
      <c r="D12" s="88" t="s">
        <v>149</v>
      </c>
      <c r="J12" s="11">
        <v>700060</v>
      </c>
      <c r="K12" s="79" t="s">
        <v>596</v>
      </c>
    </row>
    <row r="13" spans="4:11" ht="15.75">
      <c r="D13" s="88" t="s">
        <v>150</v>
      </c>
      <c r="J13" s="11">
        <v>700070</v>
      </c>
      <c r="K13" s="79" t="s">
        <v>597</v>
      </c>
    </row>
    <row r="14" spans="4:11" ht="15.75">
      <c r="D14" s="88" t="s">
        <v>151</v>
      </c>
      <c r="J14" s="11">
        <v>700080</v>
      </c>
      <c r="K14" s="79" t="s">
        <v>598</v>
      </c>
    </row>
    <row r="15" spans="4:11" ht="15.75">
      <c r="D15" s="88" t="s">
        <v>152</v>
      </c>
      <c r="J15" s="11">
        <v>700090</v>
      </c>
      <c r="K15" s="79" t="s">
        <v>599</v>
      </c>
    </row>
    <row r="16" spans="4:11" ht="15.75">
      <c r="D16" s="88" t="s">
        <v>153</v>
      </c>
      <c r="J16" s="11">
        <v>700100</v>
      </c>
      <c r="K16" s="79" t="s">
        <v>600</v>
      </c>
    </row>
    <row r="17" spans="1:11" ht="15.75">
      <c r="D17" s="88" t="s">
        <v>154</v>
      </c>
      <c r="J17" s="11">
        <v>700110</v>
      </c>
      <c r="K17" s="79" t="s">
        <v>601</v>
      </c>
    </row>
    <row r="18" spans="1:11" ht="15.75">
      <c r="D18" s="88" t="s">
        <v>155</v>
      </c>
      <c r="J18" s="11">
        <v>700120</v>
      </c>
      <c r="K18" s="79" t="s">
        <v>602</v>
      </c>
    </row>
    <row r="19" spans="1:11" ht="15.75">
      <c r="D19" s="88" t="s">
        <v>156</v>
      </c>
      <c r="J19" s="11">
        <v>700130</v>
      </c>
      <c r="K19" s="79" t="s">
        <v>603</v>
      </c>
    </row>
    <row r="20" spans="1:11" ht="15.75">
      <c r="D20" s="89"/>
      <c r="J20" s="11">
        <v>700140</v>
      </c>
      <c r="K20" s="79" t="s">
        <v>604</v>
      </c>
    </row>
    <row r="21" spans="1:11" ht="15.75">
      <c r="D21" s="90" t="s">
        <v>157</v>
      </c>
      <c r="J21" s="11">
        <v>700150</v>
      </c>
      <c r="K21" s="79" t="s">
        <v>605</v>
      </c>
    </row>
    <row r="22" spans="1:11" ht="15.75">
      <c r="A22" s="87" t="str">
        <f>МО!B17</f>
        <v xml:space="preserve">Азовский район              </v>
      </c>
      <c r="B22" s="87"/>
      <c r="C22" s="87"/>
      <c r="D22" s="87" t="s">
        <v>158</v>
      </c>
      <c r="J22" s="11">
        <v>700160</v>
      </c>
      <c r="K22" s="79" t="s">
        <v>606</v>
      </c>
    </row>
    <row r="23" spans="1:11" ht="15.75">
      <c r="D23" s="91" t="s">
        <v>159</v>
      </c>
      <c r="J23" s="11">
        <v>700170</v>
      </c>
      <c r="K23" s="79" t="s">
        <v>607</v>
      </c>
    </row>
    <row r="24" spans="1:11" ht="15.75">
      <c r="A24" s="82">
        <v>1</v>
      </c>
      <c r="B24" s="82" t="s">
        <v>591</v>
      </c>
      <c r="C24" s="82" t="str">
        <f>CONCATENATE($A$22,B24)</f>
        <v>Азовский район              Сельское поселение 1</v>
      </c>
      <c r="D24" s="92" t="s">
        <v>160</v>
      </c>
      <c r="J24" s="11">
        <v>700180</v>
      </c>
      <c r="K24" s="79" t="s">
        <v>608</v>
      </c>
    </row>
    <row r="25" spans="1:11" ht="15.75">
      <c r="A25" s="82">
        <v>2</v>
      </c>
      <c r="B25" s="82" t="s">
        <v>592</v>
      </c>
      <c r="C25" s="82" t="str">
        <f t="shared" ref="C25:C41" si="0">CONCATENATE($A$22,B25)</f>
        <v>Азовский район              Сельское поселение 2</v>
      </c>
      <c r="D25" s="92" t="s">
        <v>161</v>
      </c>
      <c r="J25" s="11">
        <v>700190</v>
      </c>
      <c r="K25" s="79" t="s">
        <v>609</v>
      </c>
    </row>
    <row r="26" spans="1:11" ht="19.5">
      <c r="A26" s="82">
        <v>3</v>
      </c>
      <c r="B26" s="82" t="s">
        <v>593</v>
      </c>
      <c r="C26" s="82" t="str">
        <f t="shared" si="0"/>
        <v>Азовский район              Сельское поселение 3</v>
      </c>
      <c r="D26" s="92" t="s">
        <v>162</v>
      </c>
      <c r="J26" s="11">
        <v>710000</v>
      </c>
      <c r="K26" s="106" t="s">
        <v>637</v>
      </c>
    </row>
    <row r="27" spans="1:11">
      <c r="A27" s="82">
        <v>4</v>
      </c>
      <c r="B27" s="82" t="s">
        <v>594</v>
      </c>
      <c r="C27" s="82" t="str">
        <f t="shared" si="0"/>
        <v>Азовский район              Сельское поселение 4</v>
      </c>
      <c r="D27" s="92" t="s">
        <v>163</v>
      </c>
      <c r="K27" s="11"/>
    </row>
    <row r="28" spans="1:11" ht="15.75">
      <c r="A28" s="82">
        <v>5</v>
      </c>
      <c r="B28" s="82" t="s">
        <v>595</v>
      </c>
      <c r="C28" s="82" t="str">
        <f t="shared" si="0"/>
        <v>Азовский район              Сельское поселение 5</v>
      </c>
      <c r="D28" s="92" t="s">
        <v>164</v>
      </c>
      <c r="J28" s="11">
        <v>710010</v>
      </c>
      <c r="K28" s="79" t="s">
        <v>591</v>
      </c>
    </row>
    <row r="29" spans="1:11" ht="15.75">
      <c r="A29" s="82">
        <v>6</v>
      </c>
      <c r="B29" s="82" t="s">
        <v>596</v>
      </c>
      <c r="C29" s="82" t="str">
        <f t="shared" si="0"/>
        <v>Азовский район              Сельское поселение 6</v>
      </c>
      <c r="D29" s="92" t="s">
        <v>165</v>
      </c>
      <c r="J29" s="11">
        <v>710020</v>
      </c>
      <c r="K29" s="79" t="s">
        <v>592</v>
      </c>
    </row>
    <row r="30" spans="1:11" ht="15.75">
      <c r="A30" s="82">
        <v>7</v>
      </c>
      <c r="B30" s="82" t="s">
        <v>597</v>
      </c>
      <c r="C30" s="82" t="str">
        <f t="shared" si="0"/>
        <v>Азовский район              Сельское поселение 7</v>
      </c>
      <c r="D30" s="92" t="s">
        <v>166</v>
      </c>
      <c r="J30" s="11">
        <v>710030</v>
      </c>
      <c r="K30" s="79" t="s">
        <v>593</v>
      </c>
    </row>
    <row r="31" spans="1:11" ht="15.75">
      <c r="A31" s="82">
        <v>8</v>
      </c>
      <c r="B31" s="82" t="s">
        <v>598</v>
      </c>
      <c r="C31" s="82" t="str">
        <f t="shared" si="0"/>
        <v>Азовский район              Сельское поселение 8</v>
      </c>
      <c r="D31" s="92" t="s">
        <v>167</v>
      </c>
      <c r="J31" s="11">
        <v>710040</v>
      </c>
      <c r="K31" s="79" t="s">
        <v>594</v>
      </c>
    </row>
    <row r="32" spans="1:11" ht="15.75">
      <c r="A32" s="82">
        <v>9</v>
      </c>
      <c r="B32" s="82" t="s">
        <v>599</v>
      </c>
      <c r="C32" s="82" t="str">
        <f t="shared" si="0"/>
        <v>Азовский район              Сельское поселение 9</v>
      </c>
      <c r="D32" s="92" t="s">
        <v>168</v>
      </c>
      <c r="J32" s="11">
        <v>710050</v>
      </c>
      <c r="K32" s="79" t="s">
        <v>595</v>
      </c>
    </row>
    <row r="33" spans="1:11" ht="15.75">
      <c r="A33" s="82">
        <v>10</v>
      </c>
      <c r="B33" s="82" t="s">
        <v>600</v>
      </c>
      <c r="C33" s="82" t="str">
        <f t="shared" si="0"/>
        <v>Азовский район              Сельское поселение 10</v>
      </c>
      <c r="D33" s="92" t="s">
        <v>169</v>
      </c>
      <c r="J33" s="11">
        <v>710060</v>
      </c>
      <c r="K33" s="79" t="s">
        <v>596</v>
      </c>
    </row>
    <row r="34" spans="1:11" ht="15.75">
      <c r="A34" s="82">
        <v>11</v>
      </c>
      <c r="B34" s="82" t="s">
        <v>601</v>
      </c>
      <c r="C34" s="82" t="str">
        <f t="shared" si="0"/>
        <v>Азовский район              Сельское поселение 11</v>
      </c>
      <c r="D34" s="92" t="s">
        <v>170</v>
      </c>
      <c r="J34" s="11">
        <v>710070</v>
      </c>
      <c r="K34" s="79" t="s">
        <v>597</v>
      </c>
    </row>
    <row r="35" spans="1:11" ht="15.75">
      <c r="A35" s="82">
        <v>12</v>
      </c>
      <c r="B35" s="82" t="s">
        <v>602</v>
      </c>
      <c r="C35" s="82" t="str">
        <f t="shared" si="0"/>
        <v>Азовский район              Сельское поселение 12</v>
      </c>
      <c r="D35" s="92" t="s">
        <v>171</v>
      </c>
      <c r="J35" s="11">
        <v>710080</v>
      </c>
      <c r="K35" s="79" t="s">
        <v>598</v>
      </c>
    </row>
    <row r="36" spans="1:11" ht="15.75">
      <c r="A36" s="82">
        <v>13</v>
      </c>
      <c r="B36" s="82" t="s">
        <v>603</v>
      </c>
      <c r="C36" s="82" t="str">
        <f t="shared" si="0"/>
        <v>Азовский район              Сельское поселение 13</v>
      </c>
      <c r="D36" s="92" t="s">
        <v>172</v>
      </c>
      <c r="J36" s="11">
        <v>710090</v>
      </c>
      <c r="K36" s="79" t="s">
        <v>599</v>
      </c>
    </row>
    <row r="37" spans="1:11" ht="15.75">
      <c r="A37" s="82">
        <v>14</v>
      </c>
      <c r="B37" s="82" t="s">
        <v>604</v>
      </c>
      <c r="C37" s="82" t="str">
        <f t="shared" si="0"/>
        <v>Азовский район              Сельское поселение 14</v>
      </c>
      <c r="D37" s="92" t="s">
        <v>173</v>
      </c>
      <c r="J37" s="11">
        <v>710100</v>
      </c>
      <c r="K37" s="79" t="s">
        <v>600</v>
      </c>
    </row>
    <row r="38" spans="1:11" ht="15.75">
      <c r="A38" s="82">
        <v>15</v>
      </c>
      <c r="B38" s="82" t="s">
        <v>605</v>
      </c>
      <c r="C38" s="82" t="str">
        <f t="shared" si="0"/>
        <v>Азовский район              Сельское поселение 15</v>
      </c>
      <c r="D38" s="92" t="s">
        <v>174</v>
      </c>
      <c r="J38" s="11">
        <v>710110</v>
      </c>
      <c r="K38" s="79" t="s">
        <v>601</v>
      </c>
    </row>
    <row r="39" spans="1:11" ht="15.75">
      <c r="A39" s="82">
        <v>16</v>
      </c>
      <c r="B39" s="82" t="s">
        <v>606</v>
      </c>
      <c r="C39" s="82" t="str">
        <f t="shared" si="0"/>
        <v>Азовский район              Сельское поселение 16</v>
      </c>
      <c r="D39" s="92" t="s">
        <v>175</v>
      </c>
      <c r="J39" s="11">
        <v>710120</v>
      </c>
      <c r="K39" s="79" t="s">
        <v>602</v>
      </c>
    </row>
    <row r="40" spans="1:11" ht="15.75">
      <c r="A40" s="82">
        <v>17</v>
      </c>
      <c r="B40" s="82" t="s">
        <v>607</v>
      </c>
      <c r="C40" s="82" t="str">
        <f t="shared" si="0"/>
        <v>Азовский район              Сельское поселение 17</v>
      </c>
      <c r="D40" s="92" t="s">
        <v>176</v>
      </c>
      <c r="J40" s="11">
        <v>710130</v>
      </c>
      <c r="K40" s="79" t="s">
        <v>603</v>
      </c>
    </row>
    <row r="41" spans="1:11" ht="15.75">
      <c r="A41" s="82">
        <v>18</v>
      </c>
      <c r="B41" s="82" t="s">
        <v>608</v>
      </c>
      <c r="C41" s="82" t="str">
        <f t="shared" si="0"/>
        <v>Азовский район              Сельское поселение 18</v>
      </c>
      <c r="D41" s="92" t="s">
        <v>177</v>
      </c>
      <c r="J41" s="11">
        <v>710140</v>
      </c>
      <c r="K41" s="79" t="s">
        <v>604</v>
      </c>
    </row>
    <row r="42" spans="1:11" ht="15.75">
      <c r="A42" s="82">
        <v>19</v>
      </c>
      <c r="B42" s="82" t="s">
        <v>609</v>
      </c>
      <c r="C42" s="82" t="str">
        <f>CONCATENATE($A$22,B42)</f>
        <v>Азовский район              Сельское поселение 19</v>
      </c>
      <c r="D42" s="92"/>
      <c r="J42" s="11">
        <v>710150</v>
      </c>
      <c r="K42" s="79" t="s">
        <v>605</v>
      </c>
    </row>
    <row r="43" spans="1:11" ht="15.75">
      <c r="D43" s="92"/>
      <c r="J43" s="11">
        <v>710160</v>
      </c>
      <c r="K43" s="79" t="s">
        <v>606</v>
      </c>
    </row>
    <row r="44" spans="1:11" ht="15.75">
      <c r="A44" s="87" t="str">
        <f>МО!B18</f>
        <v xml:space="preserve">Аксайский район              </v>
      </c>
      <c r="D44" s="87" t="s">
        <v>178</v>
      </c>
      <c r="J44" s="11">
        <v>710170</v>
      </c>
      <c r="K44" s="79" t="s">
        <v>607</v>
      </c>
    </row>
    <row r="45" spans="1:11" ht="15.75">
      <c r="D45" s="91" t="s">
        <v>159</v>
      </c>
      <c r="J45" s="11">
        <v>710180</v>
      </c>
      <c r="K45" s="79" t="s">
        <v>608</v>
      </c>
    </row>
    <row r="46" spans="1:11" ht="15.75">
      <c r="A46" s="82">
        <v>1</v>
      </c>
      <c r="B46" s="82" t="s">
        <v>591</v>
      </c>
      <c r="C46" s="82" t="str">
        <f>CONCATENATE($A$44,B46)</f>
        <v>Аксайский район              Сельское поселение 1</v>
      </c>
      <c r="D46" s="92" t="s">
        <v>179</v>
      </c>
      <c r="J46" s="11">
        <v>710190</v>
      </c>
      <c r="K46" s="79" t="s">
        <v>609</v>
      </c>
    </row>
    <row r="47" spans="1:11" ht="19.5">
      <c r="A47" s="82">
        <v>2</v>
      </c>
      <c r="B47" s="82" t="s">
        <v>592</v>
      </c>
      <c r="C47" s="82" t="str">
        <f t="shared" ref="C47:C63" si="1">CONCATENATE($A$44,B47)</f>
        <v>Аксайский район              Сельское поселение 2</v>
      </c>
      <c r="D47" s="92" t="s">
        <v>180</v>
      </c>
      <c r="J47" s="11">
        <v>720000</v>
      </c>
      <c r="K47" s="106" t="s">
        <v>126</v>
      </c>
    </row>
    <row r="48" spans="1:11" ht="15.75">
      <c r="A48" s="82">
        <v>3</v>
      </c>
      <c r="B48" s="82" t="s">
        <v>593</v>
      </c>
      <c r="C48" s="82" t="str">
        <f t="shared" si="1"/>
        <v>Аксайский район              Сельское поселение 3</v>
      </c>
      <c r="D48" s="92" t="s">
        <v>181</v>
      </c>
      <c r="J48" s="11"/>
      <c r="K48" s="55"/>
    </row>
    <row r="49" spans="1:11" ht="15.75">
      <c r="A49" s="82">
        <v>4</v>
      </c>
      <c r="B49" s="82" t="s">
        <v>594</v>
      </c>
      <c r="C49" s="82" t="str">
        <f t="shared" si="1"/>
        <v>Аксайский район              Сельское поселение 4</v>
      </c>
      <c r="D49" s="92" t="s">
        <v>182</v>
      </c>
      <c r="J49" s="11">
        <v>720010</v>
      </c>
      <c r="K49" s="79" t="s">
        <v>591</v>
      </c>
    </row>
    <row r="50" spans="1:11" ht="15.75">
      <c r="A50" s="82">
        <v>5</v>
      </c>
      <c r="B50" s="82" t="s">
        <v>595</v>
      </c>
      <c r="C50" s="82" t="str">
        <f t="shared" si="1"/>
        <v>Аксайский район              Сельское поселение 5</v>
      </c>
      <c r="D50" s="92" t="s">
        <v>183</v>
      </c>
      <c r="J50" s="11">
        <v>720020</v>
      </c>
      <c r="K50" s="79" t="s">
        <v>592</v>
      </c>
    </row>
    <row r="51" spans="1:11" ht="15.75">
      <c r="A51" s="82">
        <v>6</v>
      </c>
      <c r="B51" s="82" t="s">
        <v>596</v>
      </c>
      <c r="C51" s="82" t="str">
        <f t="shared" si="1"/>
        <v>Аксайский район              Сельское поселение 6</v>
      </c>
      <c r="D51" s="92" t="s">
        <v>184</v>
      </c>
      <c r="J51" s="11">
        <v>720030</v>
      </c>
      <c r="K51" s="79" t="s">
        <v>593</v>
      </c>
    </row>
    <row r="52" spans="1:11" ht="15.75">
      <c r="A52" s="82">
        <v>7</v>
      </c>
      <c r="B52" s="82" t="s">
        <v>597</v>
      </c>
      <c r="C52" s="82" t="str">
        <f t="shared" si="1"/>
        <v>Аксайский район              Сельское поселение 7</v>
      </c>
      <c r="D52" s="92" t="s">
        <v>185</v>
      </c>
      <c r="J52" s="11">
        <v>720040</v>
      </c>
      <c r="K52" s="79" t="s">
        <v>594</v>
      </c>
    </row>
    <row r="53" spans="1:11" ht="15.75">
      <c r="A53" s="82">
        <v>8</v>
      </c>
      <c r="B53" s="82" t="s">
        <v>598</v>
      </c>
      <c r="C53" s="82" t="str">
        <f t="shared" si="1"/>
        <v>Аксайский район              Сельское поселение 8</v>
      </c>
      <c r="D53" s="92" t="s">
        <v>186</v>
      </c>
      <c r="J53" s="11">
        <v>720050</v>
      </c>
      <c r="K53" s="79" t="s">
        <v>595</v>
      </c>
    </row>
    <row r="54" spans="1:11" ht="15.75">
      <c r="A54" s="82">
        <v>9</v>
      </c>
      <c r="B54" s="82" t="s">
        <v>599</v>
      </c>
      <c r="C54" s="82" t="str">
        <f t="shared" si="1"/>
        <v>Аксайский район              Сельское поселение 9</v>
      </c>
      <c r="D54" s="92" t="s">
        <v>187</v>
      </c>
      <c r="J54" s="11">
        <v>720060</v>
      </c>
      <c r="K54" s="79" t="s">
        <v>596</v>
      </c>
    </row>
    <row r="55" spans="1:11" ht="15.75">
      <c r="A55" s="82">
        <v>10</v>
      </c>
      <c r="B55" s="82" t="s">
        <v>600</v>
      </c>
      <c r="C55" s="82" t="str">
        <f t="shared" si="1"/>
        <v>Аксайский район              Сельское поселение 10</v>
      </c>
      <c r="D55" s="92" t="s">
        <v>188</v>
      </c>
      <c r="J55" s="11">
        <v>720070</v>
      </c>
      <c r="K55" s="79" t="s">
        <v>597</v>
      </c>
    </row>
    <row r="56" spans="1:11" ht="15.75">
      <c r="A56" s="82">
        <v>11</v>
      </c>
      <c r="B56" s="82" t="s">
        <v>601</v>
      </c>
      <c r="C56" s="82" t="str">
        <f t="shared" si="1"/>
        <v>Аксайский район              Сельское поселение 11</v>
      </c>
      <c r="D56" s="92" t="s">
        <v>189</v>
      </c>
      <c r="J56" s="11">
        <v>720080</v>
      </c>
      <c r="K56" s="79" t="s">
        <v>598</v>
      </c>
    </row>
    <row r="57" spans="1:11" ht="15.75">
      <c r="A57" s="82">
        <v>12</v>
      </c>
      <c r="B57" s="82" t="s">
        <v>602</v>
      </c>
      <c r="C57" s="82" t="str">
        <f t="shared" si="1"/>
        <v>Аксайский район              Сельское поселение 12</v>
      </c>
      <c r="D57" s="92"/>
      <c r="J57" s="11">
        <v>720090</v>
      </c>
      <c r="K57" s="79" t="s">
        <v>599</v>
      </c>
    </row>
    <row r="58" spans="1:11" ht="15.75">
      <c r="A58" s="82">
        <v>13</v>
      </c>
      <c r="B58" s="82" t="s">
        <v>603</v>
      </c>
      <c r="C58" s="82" t="str">
        <f t="shared" si="1"/>
        <v>Аксайский район              Сельское поселение 13</v>
      </c>
      <c r="D58" s="92"/>
      <c r="J58" s="11">
        <v>720100</v>
      </c>
      <c r="K58" s="79" t="s">
        <v>600</v>
      </c>
    </row>
    <row r="59" spans="1:11" ht="15.75">
      <c r="A59" s="82">
        <v>14</v>
      </c>
      <c r="B59" s="82" t="s">
        <v>604</v>
      </c>
      <c r="C59" s="82" t="str">
        <f t="shared" si="1"/>
        <v>Аксайский район              Сельское поселение 14</v>
      </c>
      <c r="D59" s="92"/>
      <c r="J59" s="11">
        <v>720110</v>
      </c>
      <c r="K59" s="79" t="s">
        <v>601</v>
      </c>
    </row>
    <row r="60" spans="1:11" ht="15.75">
      <c r="A60" s="82">
        <v>15</v>
      </c>
      <c r="B60" s="82" t="s">
        <v>605</v>
      </c>
      <c r="C60" s="82" t="str">
        <f t="shared" si="1"/>
        <v>Аксайский район              Сельское поселение 15</v>
      </c>
      <c r="D60" s="92"/>
      <c r="J60" s="11">
        <v>720120</v>
      </c>
      <c r="K60" s="79" t="s">
        <v>602</v>
      </c>
    </row>
    <row r="61" spans="1:11" ht="15.75">
      <c r="A61" s="82">
        <v>16</v>
      </c>
      <c r="B61" s="82" t="s">
        <v>606</v>
      </c>
      <c r="C61" s="82" t="str">
        <f t="shared" si="1"/>
        <v>Аксайский район              Сельское поселение 16</v>
      </c>
      <c r="D61" s="92"/>
      <c r="J61" s="11">
        <v>720130</v>
      </c>
      <c r="K61" s="79" t="s">
        <v>603</v>
      </c>
    </row>
    <row r="62" spans="1:11" ht="15.75">
      <c r="A62" s="82">
        <v>17</v>
      </c>
      <c r="B62" s="82" t="s">
        <v>607</v>
      </c>
      <c r="C62" s="82" t="str">
        <f t="shared" si="1"/>
        <v>Аксайский район              Сельское поселение 17</v>
      </c>
      <c r="D62" s="92"/>
      <c r="J62" s="11">
        <v>720140</v>
      </c>
      <c r="K62" s="79" t="s">
        <v>604</v>
      </c>
    </row>
    <row r="63" spans="1:11" ht="15.75">
      <c r="A63" s="82">
        <v>18</v>
      </c>
      <c r="B63" s="82" t="s">
        <v>608</v>
      </c>
      <c r="C63" s="82" t="str">
        <f t="shared" si="1"/>
        <v>Аксайский район              Сельское поселение 18</v>
      </c>
      <c r="D63" s="92"/>
      <c r="J63" s="11">
        <v>720150</v>
      </c>
      <c r="K63" s="79" t="s">
        <v>605</v>
      </c>
    </row>
    <row r="64" spans="1:11" ht="15.75">
      <c r="A64" s="82">
        <v>19</v>
      </c>
      <c r="B64" s="82" t="s">
        <v>609</v>
      </c>
      <c r="C64" s="82" t="str">
        <f>CONCATENATE($A$44,B64)</f>
        <v>Аксайский район              Сельское поселение 19</v>
      </c>
      <c r="D64" s="92"/>
      <c r="J64" s="11">
        <v>720160</v>
      </c>
      <c r="K64" s="79" t="s">
        <v>606</v>
      </c>
    </row>
    <row r="65" spans="1:11" ht="15.75">
      <c r="D65" s="92"/>
      <c r="J65" s="11">
        <v>720170</v>
      </c>
      <c r="K65" s="79" t="s">
        <v>607</v>
      </c>
    </row>
    <row r="66" spans="1:11" ht="15.75">
      <c r="A66" s="87" t="str">
        <f>МО!B19</f>
        <v xml:space="preserve">Багаевский район             </v>
      </c>
      <c r="D66" s="87" t="s">
        <v>190</v>
      </c>
      <c r="J66" s="11">
        <v>720180</v>
      </c>
      <c r="K66" s="79" t="s">
        <v>608</v>
      </c>
    </row>
    <row r="67" spans="1:11" ht="15.75">
      <c r="D67" s="91" t="s">
        <v>191</v>
      </c>
      <c r="J67" s="11">
        <v>720190</v>
      </c>
      <c r="K67" s="79" t="s">
        <v>609</v>
      </c>
    </row>
    <row r="68" spans="1:11">
      <c r="A68" s="82">
        <v>1</v>
      </c>
      <c r="B68" s="82" t="s">
        <v>591</v>
      </c>
      <c r="C68" s="82" t="str">
        <f>CONCATENATE($A$66,B68)</f>
        <v>Багаевский район             Сельское поселение 1</v>
      </c>
      <c r="D68" s="92" t="s">
        <v>192</v>
      </c>
    </row>
    <row r="69" spans="1:11">
      <c r="A69" s="82">
        <v>2</v>
      </c>
      <c r="B69" s="82" t="s">
        <v>592</v>
      </c>
      <c r="C69" s="82" t="str">
        <f t="shared" ref="C69:C86" si="2">CONCATENATE($A$66,B69)</f>
        <v>Багаевский район             Сельское поселение 2</v>
      </c>
      <c r="D69" s="92" t="s">
        <v>193</v>
      </c>
    </row>
    <row r="70" spans="1:11">
      <c r="A70" s="82">
        <v>3</v>
      </c>
      <c r="B70" s="82" t="s">
        <v>593</v>
      </c>
      <c r="C70" s="82" t="str">
        <f t="shared" si="2"/>
        <v>Багаевский район             Сельское поселение 3</v>
      </c>
      <c r="D70" s="92" t="s">
        <v>194</v>
      </c>
    </row>
    <row r="71" spans="1:11">
      <c r="A71" s="82">
        <v>4</v>
      </c>
      <c r="B71" s="82" t="s">
        <v>594</v>
      </c>
      <c r="C71" s="82" t="str">
        <f t="shared" si="2"/>
        <v>Багаевский район             Сельское поселение 4</v>
      </c>
      <c r="D71" s="92" t="s">
        <v>195</v>
      </c>
    </row>
    <row r="72" spans="1:11">
      <c r="A72" s="82">
        <v>5</v>
      </c>
      <c r="B72" s="82" t="s">
        <v>595</v>
      </c>
      <c r="C72" s="82" t="str">
        <f t="shared" si="2"/>
        <v>Багаевский район             Сельское поселение 5</v>
      </c>
      <c r="D72" s="92" t="s">
        <v>196</v>
      </c>
    </row>
    <row r="73" spans="1:11">
      <c r="A73" s="82">
        <v>6</v>
      </c>
      <c r="B73" s="82" t="s">
        <v>596</v>
      </c>
      <c r="C73" s="82" t="str">
        <f t="shared" si="2"/>
        <v>Багаевский район             Сельское поселение 6</v>
      </c>
      <c r="D73" s="92"/>
    </row>
    <row r="74" spans="1:11">
      <c r="A74" s="82">
        <v>7</v>
      </c>
      <c r="B74" s="82" t="s">
        <v>597</v>
      </c>
      <c r="C74" s="82" t="str">
        <f t="shared" si="2"/>
        <v>Багаевский район             Сельское поселение 7</v>
      </c>
      <c r="D74" s="92"/>
    </row>
    <row r="75" spans="1:11">
      <c r="A75" s="82">
        <v>8</v>
      </c>
      <c r="B75" s="82" t="s">
        <v>598</v>
      </c>
      <c r="C75" s="82" t="str">
        <f t="shared" si="2"/>
        <v>Багаевский район             Сельское поселение 8</v>
      </c>
      <c r="D75" s="92"/>
    </row>
    <row r="76" spans="1:11">
      <c r="A76" s="82">
        <v>9</v>
      </c>
      <c r="B76" s="82" t="s">
        <v>599</v>
      </c>
      <c r="C76" s="82" t="str">
        <f t="shared" si="2"/>
        <v>Багаевский район             Сельское поселение 9</v>
      </c>
      <c r="D76" s="92"/>
    </row>
    <row r="77" spans="1:11">
      <c r="A77" s="82">
        <v>10</v>
      </c>
      <c r="B77" s="82" t="s">
        <v>600</v>
      </c>
      <c r="C77" s="82" t="str">
        <f t="shared" si="2"/>
        <v>Багаевский район             Сельское поселение 10</v>
      </c>
      <c r="D77" s="92"/>
    </row>
    <row r="78" spans="1:11">
      <c r="A78" s="82">
        <v>11</v>
      </c>
      <c r="B78" s="82" t="s">
        <v>601</v>
      </c>
      <c r="C78" s="82" t="str">
        <f t="shared" si="2"/>
        <v>Багаевский район             Сельское поселение 11</v>
      </c>
      <c r="D78" s="92"/>
    </row>
    <row r="79" spans="1:11">
      <c r="A79" s="82">
        <v>12</v>
      </c>
      <c r="B79" s="82" t="s">
        <v>602</v>
      </c>
      <c r="C79" s="82" t="str">
        <f t="shared" si="2"/>
        <v>Багаевский район             Сельское поселение 12</v>
      </c>
      <c r="D79" s="92"/>
    </row>
    <row r="80" spans="1:11">
      <c r="A80" s="82">
        <v>13</v>
      </c>
      <c r="B80" s="82" t="s">
        <v>603</v>
      </c>
      <c r="C80" s="82" t="str">
        <f t="shared" si="2"/>
        <v>Багаевский район             Сельское поселение 13</v>
      </c>
      <c r="D80" s="92"/>
    </row>
    <row r="81" spans="1:4">
      <c r="A81" s="82">
        <v>14</v>
      </c>
      <c r="B81" s="82" t="s">
        <v>604</v>
      </c>
      <c r="C81" s="82" t="str">
        <f t="shared" si="2"/>
        <v>Багаевский район             Сельское поселение 14</v>
      </c>
      <c r="D81" s="92"/>
    </row>
    <row r="82" spans="1:4">
      <c r="A82" s="82">
        <v>15</v>
      </c>
      <c r="B82" s="82" t="s">
        <v>605</v>
      </c>
      <c r="C82" s="82" t="str">
        <f t="shared" si="2"/>
        <v>Багаевский район             Сельское поселение 15</v>
      </c>
      <c r="D82" s="92"/>
    </row>
    <row r="83" spans="1:4">
      <c r="A83" s="82">
        <v>16</v>
      </c>
      <c r="B83" s="82" t="s">
        <v>606</v>
      </c>
      <c r="C83" s="82" t="str">
        <f t="shared" si="2"/>
        <v>Багаевский район             Сельское поселение 16</v>
      </c>
      <c r="D83" s="92"/>
    </row>
    <row r="84" spans="1:4">
      <c r="A84" s="82">
        <v>17</v>
      </c>
      <c r="B84" s="82" t="s">
        <v>607</v>
      </c>
      <c r="C84" s="82" t="str">
        <f t="shared" si="2"/>
        <v>Багаевский район             Сельское поселение 17</v>
      </c>
      <c r="D84" s="92"/>
    </row>
    <row r="85" spans="1:4">
      <c r="A85" s="82">
        <v>18</v>
      </c>
      <c r="B85" s="82" t="s">
        <v>608</v>
      </c>
      <c r="C85" s="82" t="str">
        <f t="shared" si="2"/>
        <v>Багаевский район             Сельское поселение 18</v>
      </c>
      <c r="D85" s="92"/>
    </row>
    <row r="86" spans="1:4">
      <c r="A86" s="82">
        <v>19</v>
      </c>
      <c r="B86" s="82" t="s">
        <v>609</v>
      </c>
      <c r="C86" s="82" t="str">
        <f t="shared" si="2"/>
        <v>Багаевский район             Сельское поселение 19</v>
      </c>
      <c r="D86" s="92"/>
    </row>
    <row r="87" spans="1:4">
      <c r="D87" s="92"/>
    </row>
    <row r="88" spans="1:4">
      <c r="A88" s="87" t="str">
        <f>МО!B20</f>
        <v xml:space="preserve">Белокалитвинский район       </v>
      </c>
      <c r="D88" s="87" t="s">
        <v>197</v>
      </c>
    </row>
    <row r="89" spans="1:4">
      <c r="D89" s="91" t="s">
        <v>191</v>
      </c>
    </row>
    <row r="90" spans="1:4">
      <c r="A90" s="82">
        <v>1</v>
      </c>
      <c r="B90" s="82" t="s">
        <v>591</v>
      </c>
      <c r="C90" s="82" t="str">
        <f>CONCATENATE($A$88,B90)</f>
        <v>Белокалитвинский район       Сельское поселение 1</v>
      </c>
      <c r="D90" s="92" t="s">
        <v>198</v>
      </c>
    </row>
    <row r="91" spans="1:4">
      <c r="A91" s="82">
        <v>2</v>
      </c>
      <c r="B91" s="82" t="s">
        <v>592</v>
      </c>
      <c r="C91" s="82" t="str">
        <f t="shared" ref="C91:C108" si="3">CONCATENATE($A$88,B91)</f>
        <v>Белокалитвинский район       Сельское поселение 2</v>
      </c>
      <c r="D91" s="92" t="s">
        <v>199</v>
      </c>
    </row>
    <row r="92" spans="1:4">
      <c r="A92" s="82">
        <v>3</v>
      </c>
      <c r="B92" s="82" t="s">
        <v>593</v>
      </c>
      <c r="C92" s="82" t="str">
        <f t="shared" si="3"/>
        <v>Белокалитвинский район       Сельское поселение 3</v>
      </c>
      <c r="D92" s="92" t="s">
        <v>200</v>
      </c>
    </row>
    <row r="93" spans="1:4">
      <c r="A93" s="82">
        <v>4</v>
      </c>
      <c r="B93" s="82" t="s">
        <v>594</v>
      </c>
      <c r="C93" s="82" t="str">
        <f t="shared" si="3"/>
        <v>Белокалитвинский район       Сельское поселение 4</v>
      </c>
      <c r="D93" s="92" t="s">
        <v>201</v>
      </c>
    </row>
    <row r="94" spans="1:4">
      <c r="A94" s="82">
        <v>5</v>
      </c>
      <c r="B94" s="82" t="s">
        <v>595</v>
      </c>
      <c r="C94" s="82" t="str">
        <f t="shared" si="3"/>
        <v>Белокалитвинский район       Сельское поселение 5</v>
      </c>
      <c r="D94" s="92" t="s">
        <v>202</v>
      </c>
    </row>
    <row r="95" spans="1:4">
      <c r="A95" s="82">
        <v>6</v>
      </c>
      <c r="B95" s="82" t="s">
        <v>596</v>
      </c>
      <c r="C95" s="82" t="str">
        <f t="shared" si="3"/>
        <v>Белокалитвинский район       Сельское поселение 6</v>
      </c>
      <c r="D95" s="92" t="s">
        <v>203</v>
      </c>
    </row>
    <row r="96" spans="1:4">
      <c r="A96" s="82">
        <v>7</v>
      </c>
      <c r="B96" s="82" t="s">
        <v>597</v>
      </c>
      <c r="C96" s="82" t="str">
        <f t="shared" si="3"/>
        <v>Белокалитвинский район       Сельское поселение 7</v>
      </c>
      <c r="D96" s="92" t="s">
        <v>204</v>
      </c>
    </row>
    <row r="97" spans="1:4">
      <c r="A97" s="82">
        <v>8</v>
      </c>
      <c r="B97" s="82" t="s">
        <v>598</v>
      </c>
      <c r="C97" s="82" t="str">
        <f t="shared" si="3"/>
        <v>Белокалитвинский район       Сельское поселение 8</v>
      </c>
      <c r="D97" s="92" t="s">
        <v>205</v>
      </c>
    </row>
    <row r="98" spans="1:4">
      <c r="A98" s="82">
        <v>9</v>
      </c>
      <c r="B98" s="82" t="s">
        <v>599</v>
      </c>
      <c r="C98" s="82" t="str">
        <f t="shared" si="3"/>
        <v>Белокалитвинский район       Сельское поселение 9</v>
      </c>
      <c r="D98" s="92" t="s">
        <v>206</v>
      </c>
    </row>
    <row r="99" spans="1:4">
      <c r="A99" s="82">
        <v>10</v>
      </c>
      <c r="B99" s="82" t="s">
        <v>600</v>
      </c>
      <c r="C99" s="82" t="str">
        <f t="shared" si="3"/>
        <v>Белокалитвинский район       Сельское поселение 10</v>
      </c>
      <c r="D99" s="92" t="s">
        <v>207</v>
      </c>
    </row>
    <row r="100" spans="1:4">
      <c r="A100" s="82">
        <v>11</v>
      </c>
      <c r="B100" s="82" t="s">
        <v>601</v>
      </c>
      <c r="C100" s="82" t="str">
        <f t="shared" si="3"/>
        <v>Белокалитвинский район       Сельское поселение 11</v>
      </c>
      <c r="D100" s="92" t="s">
        <v>208</v>
      </c>
    </row>
    <row r="101" spans="1:4">
      <c r="A101" s="82">
        <v>12</v>
      </c>
      <c r="B101" s="82" t="s">
        <v>602</v>
      </c>
      <c r="C101" s="82" t="str">
        <f t="shared" si="3"/>
        <v>Белокалитвинский район       Сельское поселение 12</v>
      </c>
      <c r="D101" s="92" t="s">
        <v>209</v>
      </c>
    </row>
    <row r="102" spans="1:4">
      <c r="A102" s="82">
        <v>13</v>
      </c>
      <c r="B102" s="82" t="s">
        <v>603</v>
      </c>
      <c r="C102" s="82" t="str">
        <f t="shared" si="3"/>
        <v>Белокалитвинский район       Сельское поселение 13</v>
      </c>
      <c r="D102" s="92"/>
    </row>
    <row r="103" spans="1:4">
      <c r="A103" s="82">
        <v>14</v>
      </c>
      <c r="B103" s="82" t="s">
        <v>604</v>
      </c>
      <c r="C103" s="82" t="str">
        <f t="shared" si="3"/>
        <v>Белокалитвинский район       Сельское поселение 14</v>
      </c>
      <c r="D103" s="92"/>
    </row>
    <row r="104" spans="1:4">
      <c r="A104" s="82">
        <v>15</v>
      </c>
      <c r="B104" s="82" t="s">
        <v>605</v>
      </c>
      <c r="C104" s="82" t="str">
        <f t="shared" si="3"/>
        <v>Белокалитвинский район       Сельское поселение 15</v>
      </c>
      <c r="D104" s="92"/>
    </row>
    <row r="105" spans="1:4">
      <c r="A105" s="82">
        <v>16</v>
      </c>
      <c r="B105" s="82" t="s">
        <v>606</v>
      </c>
      <c r="C105" s="82" t="str">
        <f t="shared" si="3"/>
        <v>Белокалитвинский район       Сельское поселение 16</v>
      </c>
      <c r="D105" s="92"/>
    </row>
    <row r="106" spans="1:4">
      <c r="A106" s="82">
        <v>17</v>
      </c>
      <c r="B106" s="82" t="s">
        <v>607</v>
      </c>
      <c r="C106" s="82" t="str">
        <f t="shared" si="3"/>
        <v>Белокалитвинский район       Сельское поселение 17</v>
      </c>
      <c r="D106" s="92"/>
    </row>
    <row r="107" spans="1:4">
      <c r="A107" s="82">
        <v>18</v>
      </c>
      <c r="B107" s="82" t="s">
        <v>608</v>
      </c>
      <c r="C107" s="82" t="str">
        <f t="shared" si="3"/>
        <v>Белокалитвинский район       Сельское поселение 18</v>
      </c>
      <c r="D107" s="92"/>
    </row>
    <row r="108" spans="1:4">
      <c r="A108" s="82">
        <v>19</v>
      </c>
      <c r="B108" s="82" t="s">
        <v>609</v>
      </c>
      <c r="C108" s="82" t="str">
        <f t="shared" si="3"/>
        <v>Белокалитвинский район       Сельское поселение 19</v>
      </c>
      <c r="D108" s="92"/>
    </row>
    <row r="109" spans="1:4">
      <c r="D109" s="92"/>
    </row>
    <row r="110" spans="1:4">
      <c r="A110" s="87" t="str">
        <f>МО!B21</f>
        <v>Боковский район</v>
      </c>
      <c r="D110" s="87" t="s">
        <v>210</v>
      </c>
    </row>
    <row r="111" spans="1:4">
      <c r="D111" s="91" t="s">
        <v>191</v>
      </c>
    </row>
    <row r="112" spans="1:4">
      <c r="A112" s="82">
        <v>1</v>
      </c>
      <c r="B112" s="82" t="s">
        <v>591</v>
      </c>
      <c r="C112" s="82" t="str">
        <f>CONCATENATE($A$110,B112)</f>
        <v>Боковский районСельское поселение 1</v>
      </c>
      <c r="D112" s="92" t="s">
        <v>211</v>
      </c>
    </row>
    <row r="113" spans="1:4">
      <c r="A113" s="82">
        <v>2</v>
      </c>
      <c r="B113" s="82" t="s">
        <v>592</v>
      </c>
      <c r="C113" s="82" t="str">
        <f t="shared" ref="C113:C129" si="4">CONCATENATE($A$110,B113)</f>
        <v>Боковский районСельское поселение 2</v>
      </c>
      <c r="D113" s="92" t="s">
        <v>212</v>
      </c>
    </row>
    <row r="114" spans="1:4">
      <c r="A114" s="82">
        <v>3</v>
      </c>
      <c r="B114" s="82" t="s">
        <v>593</v>
      </c>
      <c r="C114" s="82" t="str">
        <f t="shared" si="4"/>
        <v>Боковский районСельское поселение 3</v>
      </c>
      <c r="D114" s="92" t="s">
        <v>213</v>
      </c>
    </row>
    <row r="115" spans="1:4">
      <c r="A115" s="82">
        <v>4</v>
      </c>
      <c r="B115" s="82" t="s">
        <v>594</v>
      </c>
      <c r="C115" s="82" t="str">
        <f t="shared" si="4"/>
        <v>Боковский районСельское поселение 4</v>
      </c>
      <c r="D115" s="92" t="s">
        <v>214</v>
      </c>
    </row>
    <row r="116" spans="1:4">
      <c r="A116" s="82">
        <v>5</v>
      </c>
      <c r="B116" s="82" t="s">
        <v>595</v>
      </c>
      <c r="C116" s="82" t="str">
        <f t="shared" si="4"/>
        <v>Боковский районСельское поселение 5</v>
      </c>
      <c r="D116" s="92" t="s">
        <v>215</v>
      </c>
    </row>
    <row r="117" spans="1:4">
      <c r="A117" s="82">
        <v>6</v>
      </c>
      <c r="B117" s="82" t="s">
        <v>596</v>
      </c>
      <c r="C117" s="82" t="str">
        <f t="shared" si="4"/>
        <v>Боковский районСельское поселение 6</v>
      </c>
      <c r="D117" s="92" t="s">
        <v>216</v>
      </c>
    </row>
    <row r="118" spans="1:4">
      <c r="A118" s="82">
        <v>7</v>
      </c>
      <c r="B118" s="82" t="s">
        <v>597</v>
      </c>
      <c r="C118" s="82" t="str">
        <f t="shared" si="4"/>
        <v>Боковский районСельское поселение 7</v>
      </c>
      <c r="D118" s="92" t="s">
        <v>217</v>
      </c>
    </row>
    <row r="119" spans="1:4">
      <c r="A119" s="82">
        <v>8</v>
      </c>
      <c r="B119" s="82" t="s">
        <v>598</v>
      </c>
      <c r="C119" s="82" t="str">
        <f t="shared" si="4"/>
        <v>Боковский районСельское поселение 8</v>
      </c>
      <c r="D119" s="92"/>
    </row>
    <row r="120" spans="1:4">
      <c r="A120" s="82">
        <v>9</v>
      </c>
      <c r="B120" s="82" t="s">
        <v>599</v>
      </c>
      <c r="C120" s="82" t="str">
        <f t="shared" si="4"/>
        <v>Боковский районСельское поселение 9</v>
      </c>
      <c r="D120" s="92"/>
    </row>
    <row r="121" spans="1:4">
      <c r="A121" s="82">
        <v>10</v>
      </c>
      <c r="B121" s="82" t="s">
        <v>600</v>
      </c>
      <c r="C121" s="82" t="str">
        <f t="shared" si="4"/>
        <v>Боковский районСельское поселение 10</v>
      </c>
      <c r="D121" s="92"/>
    </row>
    <row r="122" spans="1:4">
      <c r="A122" s="82">
        <v>11</v>
      </c>
      <c r="B122" s="82" t="s">
        <v>601</v>
      </c>
      <c r="C122" s="82" t="str">
        <f t="shared" si="4"/>
        <v>Боковский районСельское поселение 11</v>
      </c>
      <c r="D122" s="92"/>
    </row>
    <row r="123" spans="1:4">
      <c r="A123" s="82">
        <v>12</v>
      </c>
      <c r="B123" s="82" t="s">
        <v>602</v>
      </c>
      <c r="C123" s="82" t="str">
        <f t="shared" si="4"/>
        <v>Боковский районСельское поселение 12</v>
      </c>
      <c r="D123" s="92"/>
    </row>
    <row r="124" spans="1:4">
      <c r="A124" s="82">
        <v>13</v>
      </c>
      <c r="B124" s="82" t="s">
        <v>603</v>
      </c>
      <c r="C124" s="82" t="str">
        <f t="shared" si="4"/>
        <v>Боковский районСельское поселение 13</v>
      </c>
      <c r="D124" s="92"/>
    </row>
    <row r="125" spans="1:4">
      <c r="A125" s="82">
        <v>14</v>
      </c>
      <c r="B125" s="82" t="s">
        <v>604</v>
      </c>
      <c r="C125" s="82" t="str">
        <f t="shared" si="4"/>
        <v>Боковский районСельское поселение 14</v>
      </c>
      <c r="D125" s="92"/>
    </row>
    <row r="126" spans="1:4">
      <c r="A126" s="82">
        <v>15</v>
      </c>
      <c r="B126" s="82" t="s">
        <v>605</v>
      </c>
      <c r="C126" s="82" t="str">
        <f t="shared" si="4"/>
        <v>Боковский районСельское поселение 15</v>
      </c>
      <c r="D126" s="92"/>
    </row>
    <row r="127" spans="1:4">
      <c r="A127" s="82">
        <v>16</v>
      </c>
      <c r="B127" s="82" t="s">
        <v>606</v>
      </c>
      <c r="C127" s="82" t="str">
        <f t="shared" si="4"/>
        <v>Боковский районСельское поселение 16</v>
      </c>
      <c r="D127" s="92"/>
    </row>
    <row r="128" spans="1:4">
      <c r="A128" s="82">
        <v>17</v>
      </c>
      <c r="B128" s="82" t="s">
        <v>607</v>
      </c>
      <c r="C128" s="82" t="str">
        <f t="shared" si="4"/>
        <v>Боковский районСельское поселение 17</v>
      </c>
      <c r="D128" s="92"/>
    </row>
    <row r="129" spans="1:4">
      <c r="A129" s="82">
        <v>18</v>
      </c>
      <c r="B129" s="82" t="s">
        <v>608</v>
      </c>
      <c r="C129" s="82" t="str">
        <f t="shared" si="4"/>
        <v>Боковский районСельское поселение 18</v>
      </c>
      <c r="D129" s="92"/>
    </row>
    <row r="130" spans="1:4">
      <c r="A130" s="82">
        <v>19</v>
      </c>
      <c r="B130" s="82" t="s">
        <v>609</v>
      </c>
      <c r="C130" s="82" t="str">
        <f>CONCATENATE($A$110,B130)</f>
        <v>Боковский районСельское поселение 19</v>
      </c>
      <c r="D130" s="92"/>
    </row>
    <row r="131" spans="1:4">
      <c r="D131" s="92"/>
    </row>
    <row r="132" spans="1:4">
      <c r="A132" s="87" t="str">
        <f>МО!B22</f>
        <v xml:space="preserve">Верхнедонской район          </v>
      </c>
      <c r="D132" s="87" t="s">
        <v>218</v>
      </c>
    </row>
    <row r="133" spans="1:4">
      <c r="D133" s="91" t="s">
        <v>191</v>
      </c>
    </row>
    <row r="134" spans="1:4">
      <c r="A134" s="82">
        <v>1</v>
      </c>
      <c r="B134" s="82" t="s">
        <v>591</v>
      </c>
      <c r="C134" s="82" t="str">
        <f>CONCATENATE($A$132,B134)</f>
        <v>Верхнедонской район          Сельское поселение 1</v>
      </c>
      <c r="D134" s="92" t="s">
        <v>219</v>
      </c>
    </row>
    <row r="135" spans="1:4">
      <c r="A135" s="82">
        <v>2</v>
      </c>
      <c r="B135" s="82" t="s">
        <v>592</v>
      </c>
      <c r="C135" s="82" t="str">
        <f t="shared" ref="C135:C152" si="5">CONCATENATE($A$132,B135)</f>
        <v>Верхнедонской район          Сельское поселение 2</v>
      </c>
      <c r="D135" s="92" t="s">
        <v>220</v>
      </c>
    </row>
    <row r="136" spans="1:4">
      <c r="A136" s="82">
        <v>3</v>
      </c>
      <c r="B136" s="82" t="s">
        <v>593</v>
      </c>
      <c r="C136" s="82" t="str">
        <f t="shared" si="5"/>
        <v>Верхнедонской район          Сельское поселение 3</v>
      </c>
      <c r="D136" s="92" t="s">
        <v>221</v>
      </c>
    </row>
    <row r="137" spans="1:4">
      <c r="A137" s="82">
        <v>4</v>
      </c>
      <c r="B137" s="82" t="s">
        <v>594</v>
      </c>
      <c r="C137" s="82" t="str">
        <f t="shared" si="5"/>
        <v>Верхнедонской район          Сельское поселение 4</v>
      </c>
      <c r="D137" s="92" t="s">
        <v>222</v>
      </c>
    </row>
    <row r="138" spans="1:4">
      <c r="A138" s="82">
        <v>5</v>
      </c>
      <c r="B138" s="82" t="s">
        <v>595</v>
      </c>
      <c r="C138" s="82" t="str">
        <f t="shared" si="5"/>
        <v>Верхнедонской район          Сельское поселение 5</v>
      </c>
      <c r="D138" s="92" t="s">
        <v>223</v>
      </c>
    </row>
    <row r="139" spans="1:4">
      <c r="A139" s="82">
        <v>6</v>
      </c>
      <c r="B139" s="82" t="s">
        <v>596</v>
      </c>
      <c r="C139" s="82" t="str">
        <f t="shared" si="5"/>
        <v>Верхнедонской район          Сельское поселение 6</v>
      </c>
      <c r="D139" s="92" t="s">
        <v>224</v>
      </c>
    </row>
    <row r="140" spans="1:4">
      <c r="A140" s="82">
        <v>7</v>
      </c>
      <c r="B140" s="82" t="s">
        <v>597</v>
      </c>
      <c r="C140" s="82" t="str">
        <f t="shared" si="5"/>
        <v>Верхнедонской район          Сельское поселение 7</v>
      </c>
      <c r="D140" s="92" t="s">
        <v>225</v>
      </c>
    </row>
    <row r="141" spans="1:4">
      <c r="A141" s="82">
        <v>8</v>
      </c>
      <c r="B141" s="82" t="s">
        <v>598</v>
      </c>
      <c r="C141" s="82" t="str">
        <f t="shared" si="5"/>
        <v>Верхнедонской район          Сельское поселение 8</v>
      </c>
      <c r="D141" s="92" t="s">
        <v>226</v>
      </c>
    </row>
    <row r="142" spans="1:4">
      <c r="A142" s="82">
        <v>9</v>
      </c>
      <c r="B142" s="82" t="s">
        <v>599</v>
      </c>
      <c r="C142" s="82" t="str">
        <f t="shared" si="5"/>
        <v>Верхнедонской район          Сельское поселение 9</v>
      </c>
      <c r="D142" s="92" t="s">
        <v>227</v>
      </c>
    </row>
    <row r="143" spans="1:4">
      <c r="A143" s="82">
        <v>10</v>
      </c>
      <c r="B143" s="82" t="s">
        <v>600</v>
      </c>
      <c r="C143" s="82" t="str">
        <f t="shared" si="5"/>
        <v>Верхнедонской район          Сельское поселение 10</v>
      </c>
      <c r="D143" s="92" t="s">
        <v>228</v>
      </c>
    </row>
    <row r="144" spans="1:4">
      <c r="A144" s="82">
        <v>11</v>
      </c>
      <c r="B144" s="82" t="s">
        <v>601</v>
      </c>
      <c r="C144" s="82" t="str">
        <f t="shared" si="5"/>
        <v>Верхнедонской район          Сельское поселение 11</v>
      </c>
      <c r="D144" s="92"/>
    </row>
    <row r="145" spans="1:4">
      <c r="A145" s="82">
        <v>12</v>
      </c>
      <c r="B145" s="82" t="s">
        <v>602</v>
      </c>
      <c r="C145" s="82" t="str">
        <f t="shared" si="5"/>
        <v>Верхнедонской район          Сельское поселение 12</v>
      </c>
      <c r="D145" s="92"/>
    </row>
    <row r="146" spans="1:4">
      <c r="A146" s="82">
        <v>13</v>
      </c>
      <c r="B146" s="82" t="s">
        <v>603</v>
      </c>
      <c r="C146" s="82" t="str">
        <f t="shared" si="5"/>
        <v>Верхнедонской район          Сельское поселение 13</v>
      </c>
      <c r="D146" s="92"/>
    </row>
    <row r="147" spans="1:4">
      <c r="A147" s="82">
        <v>14</v>
      </c>
      <c r="B147" s="82" t="s">
        <v>604</v>
      </c>
      <c r="C147" s="82" t="str">
        <f t="shared" si="5"/>
        <v>Верхнедонской район          Сельское поселение 14</v>
      </c>
      <c r="D147" s="92"/>
    </row>
    <row r="148" spans="1:4">
      <c r="A148" s="82">
        <v>15</v>
      </c>
      <c r="B148" s="82" t="s">
        <v>605</v>
      </c>
      <c r="C148" s="82" t="str">
        <f t="shared" si="5"/>
        <v>Верхнедонской район          Сельское поселение 15</v>
      </c>
      <c r="D148" s="92"/>
    </row>
    <row r="149" spans="1:4">
      <c r="A149" s="82">
        <v>16</v>
      </c>
      <c r="B149" s="82" t="s">
        <v>606</v>
      </c>
      <c r="C149" s="82" t="str">
        <f t="shared" si="5"/>
        <v>Верхнедонской район          Сельское поселение 16</v>
      </c>
      <c r="D149" s="92"/>
    </row>
    <row r="150" spans="1:4">
      <c r="A150" s="82">
        <v>17</v>
      </c>
      <c r="B150" s="82" t="s">
        <v>607</v>
      </c>
      <c r="C150" s="82" t="str">
        <f t="shared" si="5"/>
        <v>Верхнедонской район          Сельское поселение 17</v>
      </c>
      <c r="D150" s="92"/>
    </row>
    <row r="151" spans="1:4">
      <c r="A151" s="82">
        <v>18</v>
      </c>
      <c r="B151" s="82" t="s">
        <v>608</v>
      </c>
      <c r="C151" s="82" t="str">
        <f t="shared" si="5"/>
        <v>Верхнедонской район          Сельское поселение 18</v>
      </c>
      <c r="D151" s="92"/>
    </row>
    <row r="152" spans="1:4">
      <c r="A152" s="82">
        <v>19</v>
      </c>
      <c r="B152" s="82" t="s">
        <v>609</v>
      </c>
      <c r="C152" s="82" t="str">
        <f t="shared" si="5"/>
        <v>Верхнедонской район          Сельское поселение 19</v>
      </c>
      <c r="D152" s="92"/>
    </row>
    <row r="153" spans="1:4">
      <c r="D153" s="92"/>
    </row>
    <row r="154" spans="1:4">
      <c r="A154" s="87" t="str">
        <f>МО!B23</f>
        <v xml:space="preserve">Веселовский район            </v>
      </c>
      <c r="D154" s="87" t="s">
        <v>229</v>
      </c>
    </row>
    <row r="155" spans="1:4">
      <c r="D155" s="91" t="s">
        <v>191</v>
      </c>
    </row>
    <row r="156" spans="1:4">
      <c r="A156" s="82">
        <v>1</v>
      </c>
      <c r="B156" s="82" t="s">
        <v>591</v>
      </c>
      <c r="C156" s="82" t="str">
        <f>CONCATENATE($A$154,B156)</f>
        <v>Веселовский район            Сельское поселение 1</v>
      </c>
      <c r="D156" s="92" t="s">
        <v>230</v>
      </c>
    </row>
    <row r="157" spans="1:4">
      <c r="A157" s="82">
        <v>2</v>
      </c>
      <c r="B157" s="82" t="s">
        <v>592</v>
      </c>
      <c r="C157" s="82" t="str">
        <f t="shared" ref="C157:C174" si="6">CONCATENATE($A$154,B157)</f>
        <v>Веселовский район            Сельское поселение 2</v>
      </c>
      <c r="D157" s="92" t="s">
        <v>231</v>
      </c>
    </row>
    <row r="158" spans="1:4">
      <c r="A158" s="82">
        <v>3</v>
      </c>
      <c r="B158" s="82" t="s">
        <v>593</v>
      </c>
      <c r="C158" s="82" t="str">
        <f t="shared" si="6"/>
        <v>Веселовский район            Сельское поселение 3</v>
      </c>
      <c r="D158" s="92" t="s">
        <v>232</v>
      </c>
    </row>
    <row r="159" spans="1:4">
      <c r="A159" s="82">
        <v>4</v>
      </c>
      <c r="B159" s="82" t="s">
        <v>594</v>
      </c>
      <c r="C159" s="82" t="str">
        <f t="shared" si="6"/>
        <v>Веселовский район            Сельское поселение 4</v>
      </c>
      <c r="D159" s="92" t="s">
        <v>233</v>
      </c>
    </row>
    <row r="160" spans="1:4">
      <c r="A160" s="82">
        <v>5</v>
      </c>
      <c r="B160" s="82" t="s">
        <v>595</v>
      </c>
      <c r="C160" s="82" t="str">
        <f t="shared" si="6"/>
        <v>Веселовский район            Сельское поселение 5</v>
      </c>
      <c r="D160" s="92"/>
    </row>
    <row r="161" spans="1:4">
      <c r="A161" s="82">
        <v>6</v>
      </c>
      <c r="B161" s="82" t="s">
        <v>596</v>
      </c>
      <c r="C161" s="82" t="str">
        <f t="shared" si="6"/>
        <v>Веселовский район            Сельское поселение 6</v>
      </c>
      <c r="D161" s="92"/>
    </row>
    <row r="162" spans="1:4">
      <c r="A162" s="82">
        <v>7</v>
      </c>
      <c r="B162" s="82" t="s">
        <v>597</v>
      </c>
      <c r="C162" s="82" t="str">
        <f t="shared" si="6"/>
        <v>Веселовский район            Сельское поселение 7</v>
      </c>
      <c r="D162" s="92"/>
    </row>
    <row r="163" spans="1:4">
      <c r="A163" s="82">
        <v>8</v>
      </c>
      <c r="B163" s="82" t="s">
        <v>598</v>
      </c>
      <c r="C163" s="82" t="str">
        <f t="shared" si="6"/>
        <v>Веселовский район            Сельское поселение 8</v>
      </c>
      <c r="D163" s="92"/>
    </row>
    <row r="164" spans="1:4">
      <c r="A164" s="82">
        <v>9</v>
      </c>
      <c r="B164" s="82" t="s">
        <v>599</v>
      </c>
      <c r="C164" s="82" t="str">
        <f t="shared" si="6"/>
        <v>Веселовский район            Сельское поселение 9</v>
      </c>
      <c r="D164" s="92"/>
    </row>
    <row r="165" spans="1:4">
      <c r="A165" s="82">
        <v>10</v>
      </c>
      <c r="B165" s="82" t="s">
        <v>600</v>
      </c>
      <c r="C165" s="82" t="str">
        <f t="shared" si="6"/>
        <v>Веселовский район            Сельское поселение 10</v>
      </c>
      <c r="D165" s="92"/>
    </row>
    <row r="166" spans="1:4">
      <c r="A166" s="82">
        <v>11</v>
      </c>
      <c r="B166" s="82" t="s">
        <v>601</v>
      </c>
      <c r="C166" s="82" t="str">
        <f t="shared" si="6"/>
        <v>Веселовский район            Сельское поселение 11</v>
      </c>
      <c r="D166" s="92"/>
    </row>
    <row r="167" spans="1:4">
      <c r="A167" s="82">
        <v>12</v>
      </c>
      <c r="B167" s="82" t="s">
        <v>602</v>
      </c>
      <c r="C167" s="82" t="str">
        <f t="shared" si="6"/>
        <v>Веселовский район            Сельское поселение 12</v>
      </c>
      <c r="D167" s="92"/>
    </row>
    <row r="168" spans="1:4">
      <c r="A168" s="82">
        <v>13</v>
      </c>
      <c r="B168" s="82" t="s">
        <v>603</v>
      </c>
      <c r="C168" s="82" t="str">
        <f t="shared" si="6"/>
        <v>Веселовский район            Сельское поселение 13</v>
      </c>
      <c r="D168" s="92"/>
    </row>
    <row r="169" spans="1:4">
      <c r="A169" s="82">
        <v>14</v>
      </c>
      <c r="B169" s="82" t="s">
        <v>604</v>
      </c>
      <c r="C169" s="82" t="str">
        <f t="shared" si="6"/>
        <v>Веселовский район            Сельское поселение 14</v>
      </c>
      <c r="D169" s="92"/>
    </row>
    <row r="170" spans="1:4">
      <c r="A170" s="82">
        <v>15</v>
      </c>
      <c r="B170" s="82" t="s">
        <v>605</v>
      </c>
      <c r="C170" s="82" t="str">
        <f t="shared" si="6"/>
        <v>Веселовский район            Сельское поселение 15</v>
      </c>
      <c r="D170" s="92"/>
    </row>
    <row r="171" spans="1:4">
      <c r="A171" s="82">
        <v>16</v>
      </c>
      <c r="B171" s="82" t="s">
        <v>606</v>
      </c>
      <c r="C171" s="82" t="str">
        <f t="shared" si="6"/>
        <v>Веселовский район            Сельское поселение 16</v>
      </c>
      <c r="D171" s="92"/>
    </row>
    <row r="172" spans="1:4">
      <c r="A172" s="82">
        <v>17</v>
      </c>
      <c r="B172" s="82" t="s">
        <v>607</v>
      </c>
      <c r="C172" s="82" t="str">
        <f t="shared" si="6"/>
        <v>Веселовский район            Сельское поселение 17</v>
      </c>
      <c r="D172" s="92"/>
    </row>
    <row r="173" spans="1:4">
      <c r="A173" s="82">
        <v>18</v>
      </c>
      <c r="B173" s="82" t="s">
        <v>608</v>
      </c>
      <c r="C173" s="82" t="str">
        <f t="shared" si="6"/>
        <v>Веселовский район            Сельское поселение 18</v>
      </c>
      <c r="D173" s="92"/>
    </row>
    <row r="174" spans="1:4">
      <c r="A174" s="82">
        <v>19</v>
      </c>
      <c r="B174" s="82" t="s">
        <v>609</v>
      </c>
      <c r="C174" s="82" t="str">
        <f t="shared" si="6"/>
        <v>Веселовский район            Сельское поселение 19</v>
      </c>
      <c r="D174" s="92"/>
    </row>
    <row r="175" spans="1:4">
      <c r="D175" s="92"/>
    </row>
    <row r="176" spans="1:4">
      <c r="A176" s="87" t="str">
        <f>МО!B24</f>
        <v xml:space="preserve">Волгодонской район           </v>
      </c>
      <c r="D176" s="87" t="s">
        <v>234</v>
      </c>
    </row>
    <row r="177" spans="1:4">
      <c r="D177" s="91" t="s">
        <v>191</v>
      </c>
    </row>
    <row r="178" spans="1:4">
      <c r="A178" s="82">
        <v>1</v>
      </c>
      <c r="B178" s="82" t="s">
        <v>591</v>
      </c>
      <c r="C178" s="82" t="str">
        <f>CONCATENATE($A$176,B178)</f>
        <v>Волгодонской район           Сельское поселение 1</v>
      </c>
      <c r="D178" s="92" t="s">
        <v>235</v>
      </c>
    </row>
    <row r="179" spans="1:4">
      <c r="A179" s="82">
        <v>2</v>
      </c>
      <c r="B179" s="82" t="s">
        <v>592</v>
      </c>
      <c r="C179" s="82" t="str">
        <f t="shared" ref="C179:C196" si="7">CONCATENATE($A$176,B179)</f>
        <v>Волгодонской район           Сельское поселение 2</v>
      </c>
      <c r="D179" s="92" t="s">
        <v>236</v>
      </c>
    </row>
    <row r="180" spans="1:4">
      <c r="A180" s="82">
        <v>3</v>
      </c>
      <c r="B180" s="82" t="s">
        <v>593</v>
      </c>
      <c r="C180" s="82" t="str">
        <f t="shared" si="7"/>
        <v>Волгодонской район           Сельское поселение 3</v>
      </c>
      <c r="D180" s="92" t="s">
        <v>237</v>
      </c>
    </row>
    <row r="181" spans="1:4">
      <c r="A181" s="82">
        <v>4</v>
      </c>
      <c r="B181" s="82" t="s">
        <v>594</v>
      </c>
      <c r="C181" s="82" t="str">
        <f t="shared" si="7"/>
        <v>Волгодонской район           Сельское поселение 4</v>
      </c>
      <c r="D181" s="92" t="s">
        <v>238</v>
      </c>
    </row>
    <row r="182" spans="1:4">
      <c r="A182" s="82">
        <v>5</v>
      </c>
      <c r="B182" s="82" t="s">
        <v>595</v>
      </c>
      <c r="C182" s="82" t="str">
        <f t="shared" si="7"/>
        <v>Волгодонской район           Сельское поселение 5</v>
      </c>
      <c r="D182" s="92" t="s">
        <v>239</v>
      </c>
    </row>
    <row r="183" spans="1:4">
      <c r="A183" s="82">
        <v>6</v>
      </c>
      <c r="B183" s="82" t="s">
        <v>596</v>
      </c>
      <c r="C183" s="82" t="str">
        <f t="shared" si="7"/>
        <v>Волгодонской район           Сельское поселение 6</v>
      </c>
      <c r="D183" s="92" t="s">
        <v>240</v>
      </c>
    </row>
    <row r="184" spans="1:4">
      <c r="A184" s="82">
        <v>7</v>
      </c>
      <c r="B184" s="82" t="s">
        <v>597</v>
      </c>
      <c r="C184" s="82" t="str">
        <f t="shared" si="7"/>
        <v>Волгодонской район           Сельское поселение 7</v>
      </c>
      <c r="D184" s="92" t="s">
        <v>241</v>
      </c>
    </row>
    <row r="185" spans="1:4">
      <c r="A185" s="82">
        <v>8</v>
      </c>
      <c r="B185" s="82" t="s">
        <v>598</v>
      </c>
      <c r="C185" s="82" t="str">
        <f t="shared" si="7"/>
        <v>Волгодонской район           Сельское поселение 8</v>
      </c>
      <c r="D185" s="92"/>
    </row>
    <row r="186" spans="1:4">
      <c r="A186" s="82">
        <v>9</v>
      </c>
      <c r="B186" s="82" t="s">
        <v>599</v>
      </c>
      <c r="C186" s="82" t="str">
        <f t="shared" si="7"/>
        <v>Волгодонской район           Сельское поселение 9</v>
      </c>
      <c r="D186" s="92"/>
    </row>
    <row r="187" spans="1:4">
      <c r="A187" s="82">
        <v>10</v>
      </c>
      <c r="B187" s="82" t="s">
        <v>600</v>
      </c>
      <c r="C187" s="82" t="str">
        <f t="shared" si="7"/>
        <v>Волгодонской район           Сельское поселение 10</v>
      </c>
      <c r="D187" s="92"/>
    </row>
    <row r="188" spans="1:4">
      <c r="A188" s="82">
        <v>11</v>
      </c>
      <c r="B188" s="82" t="s">
        <v>601</v>
      </c>
      <c r="C188" s="82" t="str">
        <f t="shared" si="7"/>
        <v>Волгодонской район           Сельское поселение 11</v>
      </c>
      <c r="D188" s="92"/>
    </row>
    <row r="189" spans="1:4">
      <c r="A189" s="82">
        <v>12</v>
      </c>
      <c r="B189" s="82" t="s">
        <v>602</v>
      </c>
      <c r="C189" s="82" t="str">
        <f t="shared" si="7"/>
        <v>Волгодонской район           Сельское поселение 12</v>
      </c>
      <c r="D189" s="92"/>
    </row>
    <row r="190" spans="1:4">
      <c r="A190" s="82">
        <v>13</v>
      </c>
      <c r="B190" s="82" t="s">
        <v>603</v>
      </c>
      <c r="C190" s="82" t="str">
        <f t="shared" si="7"/>
        <v>Волгодонской район           Сельское поселение 13</v>
      </c>
      <c r="D190" s="92"/>
    </row>
    <row r="191" spans="1:4">
      <c r="A191" s="82">
        <v>14</v>
      </c>
      <c r="B191" s="82" t="s">
        <v>604</v>
      </c>
      <c r="C191" s="82" t="str">
        <f t="shared" si="7"/>
        <v>Волгодонской район           Сельское поселение 14</v>
      </c>
      <c r="D191" s="92"/>
    </row>
    <row r="192" spans="1:4">
      <c r="A192" s="82">
        <v>15</v>
      </c>
      <c r="B192" s="82" t="s">
        <v>605</v>
      </c>
      <c r="C192" s="82" t="str">
        <f t="shared" si="7"/>
        <v>Волгодонской район           Сельское поселение 15</v>
      </c>
      <c r="D192" s="92"/>
    </row>
    <row r="193" spans="1:4">
      <c r="A193" s="82">
        <v>16</v>
      </c>
      <c r="B193" s="82" t="s">
        <v>606</v>
      </c>
      <c r="C193" s="82" t="str">
        <f t="shared" si="7"/>
        <v>Волгодонской район           Сельское поселение 16</v>
      </c>
      <c r="D193" s="92"/>
    </row>
    <row r="194" spans="1:4">
      <c r="A194" s="82">
        <v>17</v>
      </c>
      <c r="B194" s="82" t="s">
        <v>607</v>
      </c>
      <c r="C194" s="82" t="str">
        <f t="shared" si="7"/>
        <v>Волгодонской район           Сельское поселение 17</v>
      </c>
      <c r="D194" s="92"/>
    </row>
    <row r="195" spans="1:4">
      <c r="A195" s="82">
        <v>18</v>
      </c>
      <c r="B195" s="82" t="s">
        <v>608</v>
      </c>
      <c r="C195" s="82" t="str">
        <f t="shared" si="7"/>
        <v>Волгодонской район           Сельское поселение 18</v>
      </c>
      <c r="D195" s="92"/>
    </row>
    <row r="196" spans="1:4">
      <c r="A196" s="82">
        <v>19</v>
      </c>
      <c r="B196" s="82" t="s">
        <v>609</v>
      </c>
      <c r="C196" s="82" t="str">
        <f t="shared" si="7"/>
        <v>Волгодонской район           Сельское поселение 19</v>
      </c>
      <c r="D196" s="92"/>
    </row>
    <row r="197" spans="1:4">
      <c r="D197" s="92"/>
    </row>
    <row r="198" spans="1:4">
      <c r="A198" s="87" t="str">
        <f>МО!B25</f>
        <v xml:space="preserve">Дубовский район              </v>
      </c>
      <c r="D198" s="87" t="s">
        <v>242</v>
      </c>
    </row>
    <row r="199" spans="1:4">
      <c r="D199" s="91" t="s">
        <v>191</v>
      </c>
    </row>
    <row r="200" spans="1:4">
      <c r="A200" s="82">
        <v>1</v>
      </c>
      <c r="B200" s="82" t="s">
        <v>591</v>
      </c>
      <c r="C200" s="82" t="str">
        <f>CONCATENATE($A$198,B200)</f>
        <v>Дубовский район              Сельское поселение 1</v>
      </c>
      <c r="D200" s="92" t="s">
        <v>243</v>
      </c>
    </row>
    <row r="201" spans="1:4">
      <c r="A201" s="82">
        <v>2</v>
      </c>
      <c r="B201" s="82" t="s">
        <v>592</v>
      </c>
      <c r="C201" s="82" t="str">
        <f t="shared" ref="C201:C218" si="8">CONCATENATE($A$198,B201)</f>
        <v>Дубовский район              Сельское поселение 2</v>
      </c>
      <c r="D201" s="92" t="s">
        <v>244</v>
      </c>
    </row>
    <row r="202" spans="1:4">
      <c r="A202" s="82">
        <v>3</v>
      </c>
      <c r="B202" s="82" t="s">
        <v>593</v>
      </c>
      <c r="C202" s="82" t="str">
        <f t="shared" si="8"/>
        <v>Дубовский район              Сельское поселение 3</v>
      </c>
      <c r="D202" s="92" t="s">
        <v>245</v>
      </c>
    </row>
    <row r="203" spans="1:4">
      <c r="A203" s="82">
        <v>4</v>
      </c>
      <c r="B203" s="82" t="s">
        <v>594</v>
      </c>
      <c r="C203" s="82" t="str">
        <f t="shared" si="8"/>
        <v>Дубовский район              Сельское поселение 4</v>
      </c>
      <c r="D203" s="92" t="s">
        <v>246</v>
      </c>
    </row>
    <row r="204" spans="1:4">
      <c r="A204" s="82">
        <v>5</v>
      </c>
      <c r="B204" s="82" t="s">
        <v>595</v>
      </c>
      <c r="C204" s="82" t="str">
        <f t="shared" si="8"/>
        <v>Дубовский район              Сельское поселение 5</v>
      </c>
      <c r="D204" s="92" t="s">
        <v>247</v>
      </c>
    </row>
    <row r="205" spans="1:4">
      <c r="A205" s="82">
        <v>6</v>
      </c>
      <c r="B205" s="82" t="s">
        <v>596</v>
      </c>
      <c r="C205" s="82" t="str">
        <f t="shared" si="8"/>
        <v>Дубовский район              Сельское поселение 6</v>
      </c>
      <c r="D205" s="92" t="s">
        <v>248</v>
      </c>
    </row>
    <row r="206" spans="1:4">
      <c r="A206" s="82">
        <v>7</v>
      </c>
      <c r="B206" s="82" t="s">
        <v>597</v>
      </c>
      <c r="C206" s="82" t="str">
        <f t="shared" si="8"/>
        <v>Дубовский район              Сельское поселение 7</v>
      </c>
      <c r="D206" s="92" t="s">
        <v>249</v>
      </c>
    </row>
    <row r="207" spans="1:4">
      <c r="A207" s="82">
        <v>8</v>
      </c>
      <c r="B207" s="82" t="s">
        <v>598</v>
      </c>
      <c r="C207" s="82" t="str">
        <f t="shared" si="8"/>
        <v>Дубовский район              Сельское поселение 8</v>
      </c>
      <c r="D207" s="92" t="s">
        <v>250</v>
      </c>
    </row>
    <row r="208" spans="1:4">
      <c r="A208" s="82">
        <v>9</v>
      </c>
      <c r="B208" s="82" t="s">
        <v>599</v>
      </c>
      <c r="C208" s="82" t="str">
        <f t="shared" si="8"/>
        <v>Дубовский район              Сельское поселение 9</v>
      </c>
      <c r="D208" s="92" t="s">
        <v>251</v>
      </c>
    </row>
    <row r="209" spans="1:4">
      <c r="A209" s="82">
        <v>10</v>
      </c>
      <c r="B209" s="82" t="s">
        <v>600</v>
      </c>
      <c r="C209" s="82" t="str">
        <f t="shared" si="8"/>
        <v>Дубовский район              Сельское поселение 10</v>
      </c>
      <c r="D209" s="92" t="s">
        <v>252</v>
      </c>
    </row>
    <row r="210" spans="1:4">
      <c r="A210" s="82">
        <v>11</v>
      </c>
      <c r="B210" s="82" t="s">
        <v>601</v>
      </c>
      <c r="C210" s="82" t="str">
        <f t="shared" si="8"/>
        <v>Дубовский район              Сельское поселение 11</v>
      </c>
      <c r="D210" s="92" t="s">
        <v>253</v>
      </c>
    </row>
    <row r="211" spans="1:4">
      <c r="A211" s="82">
        <v>12</v>
      </c>
      <c r="B211" s="82" t="s">
        <v>602</v>
      </c>
      <c r="C211" s="82" t="str">
        <f t="shared" si="8"/>
        <v>Дубовский район              Сельское поселение 12</v>
      </c>
      <c r="D211" s="92" t="s">
        <v>254</v>
      </c>
    </row>
    <row r="212" spans="1:4">
      <c r="A212" s="82">
        <v>13</v>
      </c>
      <c r="B212" s="82" t="s">
        <v>603</v>
      </c>
      <c r="C212" s="82" t="str">
        <f t="shared" si="8"/>
        <v>Дубовский район              Сельское поселение 13</v>
      </c>
      <c r="D212" s="92" t="s">
        <v>255</v>
      </c>
    </row>
    <row r="213" spans="1:4">
      <c r="A213" s="82">
        <v>14</v>
      </c>
      <c r="B213" s="82" t="s">
        <v>604</v>
      </c>
      <c r="C213" s="82" t="str">
        <f t="shared" si="8"/>
        <v>Дубовский район              Сельское поселение 14</v>
      </c>
      <c r="D213" s="92"/>
    </row>
    <row r="214" spans="1:4">
      <c r="A214" s="82">
        <v>15</v>
      </c>
      <c r="B214" s="82" t="s">
        <v>605</v>
      </c>
      <c r="C214" s="82" t="str">
        <f t="shared" si="8"/>
        <v>Дубовский район              Сельское поселение 15</v>
      </c>
      <c r="D214" s="92"/>
    </row>
    <row r="215" spans="1:4">
      <c r="A215" s="82">
        <v>16</v>
      </c>
      <c r="B215" s="82" t="s">
        <v>606</v>
      </c>
      <c r="C215" s="82" t="str">
        <f t="shared" si="8"/>
        <v>Дубовский район              Сельское поселение 16</v>
      </c>
      <c r="D215" s="92"/>
    </row>
    <row r="216" spans="1:4">
      <c r="A216" s="82">
        <v>17</v>
      </c>
      <c r="B216" s="82" t="s">
        <v>607</v>
      </c>
      <c r="C216" s="82" t="str">
        <f t="shared" si="8"/>
        <v>Дубовский район              Сельское поселение 17</v>
      </c>
      <c r="D216" s="92"/>
    </row>
    <row r="217" spans="1:4">
      <c r="A217" s="82">
        <v>18</v>
      </c>
      <c r="B217" s="82" t="s">
        <v>608</v>
      </c>
      <c r="C217" s="82" t="str">
        <f t="shared" si="8"/>
        <v>Дубовский район              Сельское поселение 18</v>
      </c>
      <c r="D217" s="92"/>
    </row>
    <row r="218" spans="1:4">
      <c r="A218" s="82">
        <v>19</v>
      </c>
      <c r="B218" s="82" t="s">
        <v>609</v>
      </c>
      <c r="C218" s="82" t="str">
        <f t="shared" si="8"/>
        <v>Дубовский район              Сельское поселение 19</v>
      </c>
      <c r="D218" s="92"/>
    </row>
    <row r="219" spans="1:4">
      <c r="D219" s="92"/>
    </row>
    <row r="220" spans="1:4">
      <c r="A220" s="87" t="str">
        <f>МО!B26</f>
        <v xml:space="preserve">Егорлыкский район            </v>
      </c>
      <c r="D220" s="87" t="s">
        <v>256</v>
      </c>
    </row>
    <row r="221" spans="1:4">
      <c r="D221" s="91" t="s">
        <v>191</v>
      </c>
    </row>
    <row r="222" spans="1:4">
      <c r="A222" s="82">
        <v>1</v>
      </c>
      <c r="B222" s="82" t="s">
        <v>591</v>
      </c>
      <c r="C222" s="82" t="str">
        <f>CONCATENATE($A$220,B222)</f>
        <v>Егорлыкский район            Сельское поселение 1</v>
      </c>
      <c r="D222" s="92" t="s">
        <v>257</v>
      </c>
    </row>
    <row r="223" spans="1:4">
      <c r="A223" s="82">
        <v>2</v>
      </c>
      <c r="B223" s="82" t="s">
        <v>592</v>
      </c>
      <c r="C223" s="82" t="str">
        <f t="shared" ref="C223:C239" si="9">CONCATENATE($A$220,B223)</f>
        <v>Егорлыкский район            Сельское поселение 2</v>
      </c>
      <c r="D223" s="92" t="s">
        <v>258</v>
      </c>
    </row>
    <row r="224" spans="1:4">
      <c r="A224" s="82">
        <v>3</v>
      </c>
      <c r="B224" s="82" t="s">
        <v>593</v>
      </c>
      <c r="C224" s="82" t="str">
        <f t="shared" si="9"/>
        <v>Егорлыкский район            Сельское поселение 3</v>
      </c>
      <c r="D224" s="92" t="s">
        <v>259</v>
      </c>
    </row>
    <row r="225" spans="1:4">
      <c r="A225" s="82">
        <v>4</v>
      </c>
      <c r="B225" s="82" t="s">
        <v>594</v>
      </c>
      <c r="C225" s="82" t="str">
        <f t="shared" si="9"/>
        <v>Егорлыкский район            Сельское поселение 4</v>
      </c>
      <c r="D225" s="92" t="s">
        <v>202</v>
      </c>
    </row>
    <row r="226" spans="1:4">
      <c r="A226" s="82">
        <v>5</v>
      </c>
      <c r="B226" s="82" t="s">
        <v>595</v>
      </c>
      <c r="C226" s="82" t="str">
        <f t="shared" si="9"/>
        <v>Егорлыкский район            Сельское поселение 5</v>
      </c>
      <c r="D226" s="92" t="s">
        <v>260</v>
      </c>
    </row>
    <row r="227" spans="1:4">
      <c r="A227" s="82">
        <v>6</v>
      </c>
      <c r="B227" s="82" t="s">
        <v>596</v>
      </c>
      <c r="C227" s="82" t="str">
        <f t="shared" si="9"/>
        <v>Егорлыкский район            Сельское поселение 6</v>
      </c>
      <c r="D227" s="92" t="s">
        <v>261</v>
      </c>
    </row>
    <row r="228" spans="1:4">
      <c r="A228" s="82">
        <v>7</v>
      </c>
      <c r="B228" s="82" t="s">
        <v>597</v>
      </c>
      <c r="C228" s="82" t="str">
        <f t="shared" si="9"/>
        <v>Егорлыкский район            Сельское поселение 7</v>
      </c>
      <c r="D228" s="92" t="s">
        <v>262</v>
      </c>
    </row>
    <row r="229" spans="1:4">
      <c r="A229" s="82">
        <v>8</v>
      </c>
      <c r="B229" s="82" t="s">
        <v>598</v>
      </c>
      <c r="C229" s="82" t="str">
        <f t="shared" si="9"/>
        <v>Егорлыкский район            Сельское поселение 8</v>
      </c>
      <c r="D229" s="92" t="s">
        <v>263</v>
      </c>
    </row>
    <row r="230" spans="1:4">
      <c r="A230" s="82">
        <v>9</v>
      </c>
      <c r="B230" s="82" t="s">
        <v>599</v>
      </c>
      <c r="C230" s="82" t="str">
        <f t="shared" si="9"/>
        <v>Егорлыкский район            Сельское поселение 9</v>
      </c>
      <c r="D230" s="92" t="s">
        <v>264</v>
      </c>
    </row>
    <row r="231" spans="1:4">
      <c r="A231" s="82">
        <v>10</v>
      </c>
      <c r="B231" s="82" t="s">
        <v>600</v>
      </c>
      <c r="C231" s="82" t="str">
        <f t="shared" si="9"/>
        <v>Егорлыкский район            Сельское поселение 10</v>
      </c>
      <c r="D231" s="92"/>
    </row>
    <row r="232" spans="1:4">
      <c r="A232" s="82">
        <v>11</v>
      </c>
      <c r="B232" s="82" t="s">
        <v>601</v>
      </c>
      <c r="C232" s="82" t="str">
        <f t="shared" si="9"/>
        <v>Егорлыкский район            Сельское поселение 11</v>
      </c>
      <c r="D232" s="92"/>
    </row>
    <row r="233" spans="1:4">
      <c r="A233" s="82">
        <v>12</v>
      </c>
      <c r="B233" s="82" t="s">
        <v>602</v>
      </c>
      <c r="C233" s="82" t="str">
        <f t="shared" si="9"/>
        <v>Егорлыкский район            Сельское поселение 12</v>
      </c>
      <c r="D233" s="92"/>
    </row>
    <row r="234" spans="1:4">
      <c r="A234" s="82">
        <v>13</v>
      </c>
      <c r="B234" s="82" t="s">
        <v>603</v>
      </c>
      <c r="C234" s="82" t="str">
        <f t="shared" si="9"/>
        <v>Егорлыкский район            Сельское поселение 13</v>
      </c>
      <c r="D234" s="92"/>
    </row>
    <row r="235" spans="1:4">
      <c r="A235" s="82">
        <v>14</v>
      </c>
      <c r="B235" s="82" t="s">
        <v>604</v>
      </c>
      <c r="C235" s="82" t="str">
        <f t="shared" si="9"/>
        <v>Егорлыкский район            Сельское поселение 14</v>
      </c>
      <c r="D235" s="92"/>
    </row>
    <row r="236" spans="1:4">
      <c r="A236" s="82">
        <v>15</v>
      </c>
      <c r="B236" s="82" t="s">
        <v>605</v>
      </c>
      <c r="C236" s="82" t="str">
        <f t="shared" si="9"/>
        <v>Егорлыкский район            Сельское поселение 15</v>
      </c>
      <c r="D236" s="92"/>
    </row>
    <row r="237" spans="1:4">
      <c r="A237" s="82">
        <v>16</v>
      </c>
      <c r="B237" s="82" t="s">
        <v>606</v>
      </c>
      <c r="C237" s="82" t="str">
        <f t="shared" si="9"/>
        <v>Егорлыкский район            Сельское поселение 16</v>
      </c>
      <c r="D237" s="92"/>
    </row>
    <row r="238" spans="1:4">
      <c r="A238" s="82">
        <v>17</v>
      </c>
      <c r="B238" s="82" t="s">
        <v>607</v>
      </c>
      <c r="C238" s="82" t="str">
        <f t="shared" si="9"/>
        <v>Егорлыкский район            Сельское поселение 17</v>
      </c>
      <c r="D238" s="92"/>
    </row>
    <row r="239" spans="1:4">
      <c r="A239" s="82">
        <v>18</v>
      </c>
      <c r="B239" s="82" t="s">
        <v>608</v>
      </c>
      <c r="C239" s="82" t="str">
        <f t="shared" si="9"/>
        <v>Егорлыкский район            Сельское поселение 18</v>
      </c>
      <c r="D239" s="92"/>
    </row>
    <row r="240" spans="1:4">
      <c r="A240" s="82">
        <v>19</v>
      </c>
      <c r="B240" s="82" t="s">
        <v>609</v>
      </c>
      <c r="C240" s="82" t="str">
        <f>CONCATENATE($A$220,B240)</f>
        <v>Егорлыкский район            Сельское поселение 19</v>
      </c>
      <c r="D240" s="92"/>
    </row>
    <row r="241" spans="1:4">
      <c r="D241" s="92"/>
    </row>
    <row r="242" spans="1:4">
      <c r="A242" s="87" t="str">
        <f>МО!B27</f>
        <v xml:space="preserve">Заветинский район            </v>
      </c>
      <c r="D242" s="87" t="s">
        <v>265</v>
      </c>
    </row>
    <row r="243" spans="1:4">
      <c r="D243" s="91" t="s">
        <v>191</v>
      </c>
    </row>
    <row r="244" spans="1:4">
      <c r="A244" s="82">
        <v>1</v>
      </c>
      <c r="B244" s="82" t="s">
        <v>591</v>
      </c>
      <c r="C244" s="82" t="str">
        <f>CONCATENATE($A$242,B244)</f>
        <v>Заветинский район            Сельское поселение 1</v>
      </c>
      <c r="D244" s="92" t="s">
        <v>266</v>
      </c>
    </row>
    <row r="245" spans="1:4">
      <c r="A245" s="82">
        <v>2</v>
      </c>
      <c r="B245" s="82" t="s">
        <v>592</v>
      </c>
      <c r="C245" s="82" t="str">
        <f t="shared" ref="C245:C261" si="10">CONCATENATE($A$242,B245)</f>
        <v>Заветинский район            Сельское поселение 2</v>
      </c>
      <c r="D245" s="92" t="s">
        <v>267</v>
      </c>
    </row>
    <row r="246" spans="1:4">
      <c r="A246" s="82">
        <v>3</v>
      </c>
      <c r="B246" s="82" t="s">
        <v>593</v>
      </c>
      <c r="C246" s="82" t="str">
        <f t="shared" si="10"/>
        <v>Заветинский район            Сельское поселение 3</v>
      </c>
      <c r="D246" s="92" t="s">
        <v>268</v>
      </c>
    </row>
    <row r="247" spans="1:4">
      <c r="A247" s="82">
        <v>4</v>
      </c>
      <c r="B247" s="82" t="s">
        <v>594</v>
      </c>
      <c r="C247" s="82" t="str">
        <f t="shared" si="10"/>
        <v>Заветинский район            Сельское поселение 4</v>
      </c>
      <c r="D247" s="92" t="s">
        <v>269</v>
      </c>
    </row>
    <row r="248" spans="1:4">
      <c r="A248" s="82">
        <v>5</v>
      </c>
      <c r="B248" s="82" t="s">
        <v>595</v>
      </c>
      <c r="C248" s="82" t="str">
        <f t="shared" si="10"/>
        <v>Заветинский район            Сельское поселение 5</v>
      </c>
      <c r="D248" s="92" t="s">
        <v>270</v>
      </c>
    </row>
    <row r="249" spans="1:4">
      <c r="A249" s="82">
        <v>6</v>
      </c>
      <c r="B249" s="82" t="s">
        <v>596</v>
      </c>
      <c r="C249" s="82" t="str">
        <f t="shared" si="10"/>
        <v>Заветинский район            Сельское поселение 6</v>
      </c>
      <c r="D249" s="92" t="s">
        <v>271</v>
      </c>
    </row>
    <row r="250" spans="1:4">
      <c r="A250" s="82">
        <v>7</v>
      </c>
      <c r="B250" s="82" t="s">
        <v>597</v>
      </c>
      <c r="C250" s="82" t="str">
        <f t="shared" si="10"/>
        <v>Заветинский район            Сельское поселение 7</v>
      </c>
      <c r="D250" s="92" t="s">
        <v>272</v>
      </c>
    </row>
    <row r="251" spans="1:4">
      <c r="A251" s="82">
        <v>8</v>
      </c>
      <c r="B251" s="82" t="s">
        <v>598</v>
      </c>
      <c r="C251" s="82" t="str">
        <f t="shared" si="10"/>
        <v>Заветинский район            Сельское поселение 8</v>
      </c>
      <c r="D251" s="92" t="s">
        <v>273</v>
      </c>
    </row>
    <row r="252" spans="1:4">
      <c r="A252" s="82">
        <v>9</v>
      </c>
      <c r="B252" s="82" t="s">
        <v>599</v>
      </c>
      <c r="C252" s="82" t="str">
        <f t="shared" si="10"/>
        <v>Заветинский район            Сельское поселение 9</v>
      </c>
      <c r="D252" s="92" t="s">
        <v>274</v>
      </c>
    </row>
    <row r="253" spans="1:4">
      <c r="A253" s="82">
        <v>10</v>
      </c>
      <c r="B253" s="82" t="s">
        <v>600</v>
      </c>
      <c r="C253" s="82" t="str">
        <f t="shared" si="10"/>
        <v>Заветинский район            Сельское поселение 10</v>
      </c>
      <c r="D253" s="92"/>
    </row>
    <row r="254" spans="1:4">
      <c r="A254" s="82">
        <v>11</v>
      </c>
      <c r="B254" s="82" t="s">
        <v>601</v>
      </c>
      <c r="C254" s="82" t="str">
        <f t="shared" si="10"/>
        <v>Заветинский район            Сельское поселение 11</v>
      </c>
      <c r="D254" s="92"/>
    </row>
    <row r="255" spans="1:4">
      <c r="A255" s="82">
        <v>12</v>
      </c>
      <c r="B255" s="82" t="s">
        <v>602</v>
      </c>
      <c r="C255" s="82" t="str">
        <f t="shared" si="10"/>
        <v>Заветинский район            Сельское поселение 12</v>
      </c>
      <c r="D255" s="92"/>
    </row>
    <row r="256" spans="1:4">
      <c r="A256" s="82">
        <v>13</v>
      </c>
      <c r="B256" s="82" t="s">
        <v>603</v>
      </c>
      <c r="C256" s="82" t="str">
        <f t="shared" si="10"/>
        <v>Заветинский район            Сельское поселение 13</v>
      </c>
      <c r="D256" s="92"/>
    </row>
    <row r="257" spans="1:4">
      <c r="A257" s="82">
        <v>14</v>
      </c>
      <c r="B257" s="82" t="s">
        <v>604</v>
      </c>
      <c r="C257" s="82" t="str">
        <f t="shared" si="10"/>
        <v>Заветинский район            Сельское поселение 14</v>
      </c>
      <c r="D257" s="92"/>
    </row>
    <row r="258" spans="1:4">
      <c r="A258" s="82">
        <v>15</v>
      </c>
      <c r="B258" s="82" t="s">
        <v>605</v>
      </c>
      <c r="C258" s="82" t="str">
        <f t="shared" si="10"/>
        <v>Заветинский район            Сельское поселение 15</v>
      </c>
      <c r="D258" s="92"/>
    </row>
    <row r="259" spans="1:4">
      <c r="A259" s="82">
        <v>16</v>
      </c>
      <c r="B259" s="82" t="s">
        <v>606</v>
      </c>
      <c r="C259" s="82" t="str">
        <f t="shared" si="10"/>
        <v>Заветинский район            Сельское поселение 16</v>
      </c>
      <c r="D259" s="92"/>
    </row>
    <row r="260" spans="1:4">
      <c r="A260" s="82">
        <v>17</v>
      </c>
      <c r="B260" s="82" t="s">
        <v>607</v>
      </c>
      <c r="C260" s="82" t="str">
        <f t="shared" si="10"/>
        <v>Заветинский район            Сельское поселение 17</v>
      </c>
      <c r="D260" s="92"/>
    </row>
    <row r="261" spans="1:4">
      <c r="A261" s="82">
        <v>18</v>
      </c>
      <c r="B261" s="82" t="s">
        <v>608</v>
      </c>
      <c r="C261" s="82" t="str">
        <f t="shared" si="10"/>
        <v>Заветинский район            Сельское поселение 18</v>
      </c>
      <c r="D261" s="92"/>
    </row>
    <row r="262" spans="1:4">
      <c r="A262" s="82">
        <v>19</v>
      </c>
      <c r="B262" s="82" t="s">
        <v>609</v>
      </c>
      <c r="C262" s="82" t="str">
        <f>CONCATENATE($A$242,B262)</f>
        <v>Заветинский район            Сельское поселение 19</v>
      </c>
      <c r="D262" s="92"/>
    </row>
    <row r="263" spans="1:4">
      <c r="D263" s="92"/>
    </row>
    <row r="264" spans="1:4">
      <c r="A264" s="87" t="str">
        <f>МО!B28</f>
        <v xml:space="preserve">Зерноградский район          </v>
      </c>
      <c r="D264" s="87" t="s">
        <v>275</v>
      </c>
    </row>
    <row r="265" spans="1:4">
      <c r="D265" s="91" t="s">
        <v>191</v>
      </c>
    </row>
    <row r="266" spans="1:4">
      <c r="A266" s="82">
        <v>1</v>
      </c>
      <c r="B266" s="82" t="s">
        <v>591</v>
      </c>
      <c r="C266" s="82" t="str">
        <f>CONCATENATE($A$264,B266)</f>
        <v>Зерноградский район          Сельское поселение 1</v>
      </c>
      <c r="D266" s="92" t="s">
        <v>276</v>
      </c>
    </row>
    <row r="267" spans="1:4">
      <c r="A267" s="82">
        <v>2</v>
      </c>
      <c r="B267" s="82" t="s">
        <v>592</v>
      </c>
      <c r="C267" s="82" t="str">
        <f t="shared" ref="C267:C284" si="11">CONCATENATE($A$264,B267)</f>
        <v>Зерноградский район          Сельское поселение 2</v>
      </c>
      <c r="D267" s="92" t="s">
        <v>277</v>
      </c>
    </row>
    <row r="268" spans="1:4">
      <c r="A268" s="82">
        <v>3</v>
      </c>
      <c r="B268" s="82" t="s">
        <v>593</v>
      </c>
      <c r="C268" s="82" t="str">
        <f t="shared" si="11"/>
        <v>Зерноградский район          Сельское поселение 3</v>
      </c>
      <c r="D268" s="92" t="s">
        <v>278</v>
      </c>
    </row>
    <row r="269" spans="1:4">
      <c r="A269" s="82">
        <v>4</v>
      </c>
      <c r="B269" s="82" t="s">
        <v>594</v>
      </c>
      <c r="C269" s="82" t="str">
        <f t="shared" si="11"/>
        <v>Зерноградский район          Сельское поселение 4</v>
      </c>
      <c r="D269" s="92" t="s">
        <v>279</v>
      </c>
    </row>
    <row r="270" spans="1:4">
      <c r="A270" s="82">
        <v>5</v>
      </c>
      <c r="B270" s="82" t="s">
        <v>595</v>
      </c>
      <c r="C270" s="82" t="str">
        <f t="shared" si="11"/>
        <v>Зерноградский район          Сельское поселение 5</v>
      </c>
      <c r="D270" s="92" t="s">
        <v>280</v>
      </c>
    </row>
    <row r="271" spans="1:4">
      <c r="A271" s="82">
        <v>6</v>
      </c>
      <c r="B271" s="82" t="s">
        <v>596</v>
      </c>
      <c r="C271" s="82" t="str">
        <f t="shared" si="11"/>
        <v>Зерноградский район          Сельское поселение 6</v>
      </c>
      <c r="D271" s="92" t="s">
        <v>281</v>
      </c>
    </row>
    <row r="272" spans="1:4">
      <c r="A272" s="82">
        <v>7</v>
      </c>
      <c r="B272" s="82" t="s">
        <v>597</v>
      </c>
      <c r="C272" s="82" t="str">
        <f t="shared" si="11"/>
        <v>Зерноградский район          Сельское поселение 7</v>
      </c>
      <c r="D272" s="92" t="s">
        <v>196</v>
      </c>
    </row>
    <row r="273" spans="1:4">
      <c r="A273" s="82">
        <v>8</v>
      </c>
      <c r="B273" s="82" t="s">
        <v>598</v>
      </c>
      <c r="C273" s="82" t="str">
        <f t="shared" si="11"/>
        <v>Зерноградский район          Сельское поселение 8</v>
      </c>
      <c r="D273" s="92" t="s">
        <v>282</v>
      </c>
    </row>
    <row r="274" spans="1:4">
      <c r="A274" s="82">
        <v>9</v>
      </c>
      <c r="B274" s="82" t="s">
        <v>599</v>
      </c>
      <c r="C274" s="82" t="str">
        <f t="shared" si="11"/>
        <v>Зерноградский район          Сельское поселение 9</v>
      </c>
      <c r="D274" s="92" t="s">
        <v>283</v>
      </c>
    </row>
    <row r="275" spans="1:4">
      <c r="A275" s="82">
        <v>10</v>
      </c>
      <c r="B275" s="82" t="s">
        <v>600</v>
      </c>
      <c r="C275" s="82" t="str">
        <f t="shared" si="11"/>
        <v>Зерноградский район          Сельское поселение 10</v>
      </c>
      <c r="D275" s="92"/>
    </row>
    <row r="276" spans="1:4">
      <c r="A276" s="82">
        <v>11</v>
      </c>
      <c r="B276" s="82" t="s">
        <v>601</v>
      </c>
      <c r="C276" s="82" t="str">
        <f t="shared" si="11"/>
        <v>Зерноградский район          Сельское поселение 11</v>
      </c>
      <c r="D276" s="92"/>
    </row>
    <row r="277" spans="1:4">
      <c r="A277" s="82">
        <v>12</v>
      </c>
      <c r="B277" s="82" t="s">
        <v>602</v>
      </c>
      <c r="C277" s="82" t="str">
        <f t="shared" si="11"/>
        <v>Зерноградский район          Сельское поселение 12</v>
      </c>
      <c r="D277" s="92"/>
    </row>
    <row r="278" spans="1:4">
      <c r="A278" s="82">
        <v>13</v>
      </c>
      <c r="B278" s="82" t="s">
        <v>603</v>
      </c>
      <c r="C278" s="82" t="str">
        <f t="shared" si="11"/>
        <v>Зерноградский район          Сельское поселение 13</v>
      </c>
      <c r="D278" s="92"/>
    </row>
    <row r="279" spans="1:4">
      <c r="A279" s="82">
        <v>14</v>
      </c>
      <c r="B279" s="82" t="s">
        <v>604</v>
      </c>
      <c r="C279" s="82" t="str">
        <f t="shared" si="11"/>
        <v>Зерноградский район          Сельское поселение 14</v>
      </c>
      <c r="D279" s="92"/>
    </row>
    <row r="280" spans="1:4">
      <c r="A280" s="82">
        <v>15</v>
      </c>
      <c r="B280" s="82" t="s">
        <v>605</v>
      </c>
      <c r="C280" s="82" t="str">
        <f t="shared" si="11"/>
        <v>Зерноградский район          Сельское поселение 15</v>
      </c>
      <c r="D280" s="92"/>
    </row>
    <row r="281" spans="1:4">
      <c r="A281" s="82">
        <v>16</v>
      </c>
      <c r="B281" s="82" t="s">
        <v>606</v>
      </c>
      <c r="C281" s="82" t="str">
        <f t="shared" si="11"/>
        <v>Зерноградский район          Сельское поселение 16</v>
      </c>
      <c r="D281" s="92"/>
    </row>
    <row r="282" spans="1:4">
      <c r="A282" s="82">
        <v>17</v>
      </c>
      <c r="B282" s="82" t="s">
        <v>607</v>
      </c>
      <c r="C282" s="82" t="str">
        <f t="shared" si="11"/>
        <v>Зерноградский район          Сельское поселение 17</v>
      </c>
      <c r="D282" s="92"/>
    </row>
    <row r="283" spans="1:4">
      <c r="A283" s="82">
        <v>18</v>
      </c>
      <c r="B283" s="82" t="s">
        <v>608</v>
      </c>
      <c r="C283" s="82" t="str">
        <f t="shared" si="11"/>
        <v>Зерноградский район          Сельское поселение 18</v>
      </c>
      <c r="D283" s="92"/>
    </row>
    <row r="284" spans="1:4">
      <c r="A284" s="82">
        <v>19</v>
      </c>
      <c r="B284" s="82" t="s">
        <v>609</v>
      </c>
      <c r="C284" s="82" t="str">
        <f t="shared" si="11"/>
        <v>Зерноградский район          Сельское поселение 19</v>
      </c>
      <c r="D284" s="92"/>
    </row>
    <row r="285" spans="1:4">
      <c r="D285" s="92"/>
    </row>
    <row r="286" spans="1:4">
      <c r="A286" s="87" t="str">
        <f>МО!B29</f>
        <v xml:space="preserve">Зимовниковский район         </v>
      </c>
      <c r="D286" s="87" t="s">
        <v>284</v>
      </c>
    </row>
    <row r="287" spans="1:4">
      <c r="D287" s="91" t="s">
        <v>191</v>
      </c>
    </row>
    <row r="288" spans="1:4">
      <c r="A288" s="82">
        <v>1</v>
      </c>
      <c r="B288" s="82" t="s">
        <v>591</v>
      </c>
      <c r="C288" s="82" t="str">
        <f>CONCATENATE($A$286,B288)</f>
        <v>Зимовниковский район         Сельское поселение 1</v>
      </c>
      <c r="D288" s="92" t="s">
        <v>285</v>
      </c>
    </row>
    <row r="289" spans="1:4">
      <c r="A289" s="82">
        <v>2</v>
      </c>
      <c r="B289" s="82" t="s">
        <v>592</v>
      </c>
      <c r="C289" s="82" t="str">
        <f t="shared" ref="C289:C306" si="12">CONCATENATE($A$286,B289)</f>
        <v>Зимовниковский район         Сельское поселение 2</v>
      </c>
      <c r="D289" s="92" t="s">
        <v>286</v>
      </c>
    </row>
    <row r="290" spans="1:4">
      <c r="A290" s="82">
        <v>3</v>
      </c>
      <c r="B290" s="82" t="s">
        <v>593</v>
      </c>
      <c r="C290" s="82" t="str">
        <f t="shared" si="12"/>
        <v>Зимовниковский район         Сельское поселение 3</v>
      </c>
      <c r="D290" s="92" t="s">
        <v>287</v>
      </c>
    </row>
    <row r="291" spans="1:4">
      <c r="A291" s="82">
        <v>4</v>
      </c>
      <c r="B291" s="82" t="s">
        <v>594</v>
      </c>
      <c r="C291" s="82" t="str">
        <f>CONCATENATE($A$286,B291)</f>
        <v>Зимовниковский район         Сельское поселение 4</v>
      </c>
      <c r="D291" s="92" t="s">
        <v>288</v>
      </c>
    </row>
    <row r="292" spans="1:4">
      <c r="A292" s="82">
        <v>5</v>
      </c>
      <c r="B292" s="82" t="s">
        <v>595</v>
      </c>
      <c r="C292" s="82" t="str">
        <f t="shared" si="12"/>
        <v>Зимовниковский район         Сельское поселение 5</v>
      </c>
      <c r="D292" s="92" t="s">
        <v>289</v>
      </c>
    </row>
    <row r="293" spans="1:4">
      <c r="A293" s="82">
        <v>6</v>
      </c>
      <c r="B293" s="82" t="s">
        <v>596</v>
      </c>
      <c r="C293" s="82" t="str">
        <f t="shared" si="12"/>
        <v>Зимовниковский район         Сельское поселение 6</v>
      </c>
      <c r="D293" s="92" t="s">
        <v>290</v>
      </c>
    </row>
    <row r="294" spans="1:4">
      <c r="A294" s="82">
        <v>7</v>
      </c>
      <c r="B294" s="82" t="s">
        <v>597</v>
      </c>
      <c r="C294" s="82" t="str">
        <f t="shared" si="12"/>
        <v>Зимовниковский район         Сельское поселение 7</v>
      </c>
      <c r="D294" s="92" t="s">
        <v>291</v>
      </c>
    </row>
    <row r="295" spans="1:4">
      <c r="A295" s="82">
        <v>8</v>
      </c>
      <c r="B295" s="82" t="s">
        <v>598</v>
      </c>
      <c r="C295" s="82" t="str">
        <f t="shared" si="12"/>
        <v>Зимовниковский район         Сельское поселение 8</v>
      </c>
      <c r="D295" s="92" t="s">
        <v>184</v>
      </c>
    </row>
    <row r="296" spans="1:4">
      <c r="A296" s="82">
        <v>9</v>
      </c>
      <c r="B296" s="82" t="s">
        <v>599</v>
      </c>
      <c r="C296" s="82" t="str">
        <f t="shared" si="12"/>
        <v>Зимовниковский район         Сельское поселение 9</v>
      </c>
      <c r="D296" s="92" t="s">
        <v>292</v>
      </c>
    </row>
    <row r="297" spans="1:4">
      <c r="A297" s="82">
        <v>10</v>
      </c>
      <c r="B297" s="82" t="s">
        <v>600</v>
      </c>
      <c r="C297" s="82" t="str">
        <f t="shared" si="12"/>
        <v>Зимовниковский район         Сельское поселение 10</v>
      </c>
      <c r="D297" s="92" t="s">
        <v>293</v>
      </c>
    </row>
    <row r="298" spans="1:4">
      <c r="A298" s="82">
        <v>11</v>
      </c>
      <c r="B298" s="82" t="s">
        <v>601</v>
      </c>
      <c r="C298" s="82" t="str">
        <f t="shared" si="12"/>
        <v>Зимовниковский район         Сельское поселение 11</v>
      </c>
      <c r="D298" s="92" t="s">
        <v>294</v>
      </c>
    </row>
    <row r="299" spans="1:4">
      <c r="A299" s="82">
        <v>12</v>
      </c>
      <c r="B299" s="82" t="s">
        <v>602</v>
      </c>
      <c r="C299" s="82" t="str">
        <f t="shared" si="12"/>
        <v>Зимовниковский район         Сельское поселение 12</v>
      </c>
      <c r="D299" s="92"/>
    </row>
    <row r="300" spans="1:4">
      <c r="A300" s="82">
        <v>13</v>
      </c>
      <c r="B300" s="82" t="s">
        <v>603</v>
      </c>
      <c r="C300" s="82" t="str">
        <f t="shared" si="12"/>
        <v>Зимовниковский район         Сельское поселение 13</v>
      </c>
      <c r="D300" s="92"/>
    </row>
    <row r="301" spans="1:4">
      <c r="A301" s="82">
        <v>14</v>
      </c>
      <c r="B301" s="82" t="s">
        <v>604</v>
      </c>
      <c r="C301" s="82" t="str">
        <f t="shared" si="12"/>
        <v>Зимовниковский район         Сельское поселение 14</v>
      </c>
      <c r="D301" s="92"/>
    </row>
    <row r="302" spans="1:4">
      <c r="A302" s="82">
        <v>15</v>
      </c>
      <c r="B302" s="82" t="s">
        <v>605</v>
      </c>
      <c r="C302" s="82" t="str">
        <f t="shared" si="12"/>
        <v>Зимовниковский район         Сельское поселение 15</v>
      </c>
      <c r="D302" s="92"/>
    </row>
    <row r="303" spans="1:4">
      <c r="A303" s="82">
        <v>16</v>
      </c>
      <c r="B303" s="82" t="s">
        <v>606</v>
      </c>
      <c r="C303" s="82" t="str">
        <f t="shared" si="12"/>
        <v>Зимовниковский район         Сельское поселение 16</v>
      </c>
      <c r="D303" s="92"/>
    </row>
    <row r="304" spans="1:4">
      <c r="A304" s="82">
        <v>17</v>
      </c>
      <c r="B304" s="82" t="s">
        <v>607</v>
      </c>
      <c r="C304" s="82" t="str">
        <f t="shared" si="12"/>
        <v>Зимовниковский район         Сельское поселение 17</v>
      </c>
      <c r="D304" s="92"/>
    </row>
    <row r="305" spans="1:4">
      <c r="A305" s="82">
        <v>18</v>
      </c>
      <c r="B305" s="82" t="s">
        <v>608</v>
      </c>
      <c r="C305" s="82" t="str">
        <f t="shared" si="12"/>
        <v>Зимовниковский район         Сельское поселение 18</v>
      </c>
      <c r="D305" s="92"/>
    </row>
    <row r="306" spans="1:4">
      <c r="A306" s="82">
        <v>19</v>
      </c>
      <c r="B306" s="82" t="s">
        <v>609</v>
      </c>
      <c r="C306" s="82" t="str">
        <f t="shared" si="12"/>
        <v>Зимовниковский район         Сельское поселение 19</v>
      </c>
      <c r="D306" s="92"/>
    </row>
    <row r="307" spans="1:4">
      <c r="D307" s="92"/>
    </row>
    <row r="308" spans="1:4">
      <c r="A308" s="87" t="str">
        <f>МО!B30</f>
        <v xml:space="preserve">Кагальницкий район           </v>
      </c>
      <c r="D308" s="87" t="s">
        <v>295</v>
      </c>
    </row>
    <row r="309" spans="1:4">
      <c r="D309" s="91" t="s">
        <v>191</v>
      </c>
    </row>
    <row r="310" spans="1:4">
      <c r="A310" s="82">
        <v>1</v>
      </c>
      <c r="B310" s="82" t="s">
        <v>591</v>
      </c>
      <c r="C310" s="82" t="str">
        <f>CONCATENATE($A$308,B310)</f>
        <v>Кагальницкий район           Сельское поселение 1</v>
      </c>
      <c r="D310" s="93" t="s">
        <v>296</v>
      </c>
    </row>
    <row r="311" spans="1:4">
      <c r="A311" s="82">
        <v>2</v>
      </c>
      <c r="B311" s="82" t="s">
        <v>592</v>
      </c>
      <c r="C311" s="82" t="str">
        <f t="shared" ref="C311:C328" si="13">CONCATENATE($A$308,B311)</f>
        <v>Кагальницкий район           Сельское поселение 2</v>
      </c>
      <c r="D311" s="92" t="s">
        <v>297</v>
      </c>
    </row>
    <row r="312" spans="1:4">
      <c r="A312" s="82">
        <v>3</v>
      </c>
      <c r="B312" s="82" t="s">
        <v>593</v>
      </c>
      <c r="C312" s="82" t="str">
        <f t="shared" si="13"/>
        <v>Кагальницкий район           Сельское поселение 3</v>
      </c>
      <c r="D312" s="92" t="s">
        <v>298</v>
      </c>
    </row>
    <row r="313" spans="1:4">
      <c r="A313" s="82">
        <v>4</v>
      </c>
      <c r="B313" s="82" t="s">
        <v>594</v>
      </c>
      <c r="C313" s="82" t="str">
        <f t="shared" si="13"/>
        <v>Кагальницкий район           Сельское поселение 4</v>
      </c>
      <c r="D313" s="92" t="s">
        <v>299</v>
      </c>
    </row>
    <row r="314" spans="1:4">
      <c r="A314" s="82">
        <v>5</v>
      </c>
      <c r="B314" s="82" t="s">
        <v>595</v>
      </c>
      <c r="C314" s="82" t="str">
        <f t="shared" si="13"/>
        <v>Кагальницкий район           Сельское поселение 5</v>
      </c>
      <c r="D314" s="92" t="s">
        <v>300</v>
      </c>
    </row>
    <row r="315" spans="1:4">
      <c r="A315" s="82">
        <v>6</v>
      </c>
      <c r="B315" s="82" t="s">
        <v>596</v>
      </c>
      <c r="C315" s="82" t="str">
        <f t="shared" si="13"/>
        <v>Кагальницкий район           Сельское поселение 6</v>
      </c>
      <c r="D315" s="92" t="s">
        <v>301</v>
      </c>
    </row>
    <row r="316" spans="1:4">
      <c r="A316" s="82">
        <v>7</v>
      </c>
      <c r="B316" s="82" t="s">
        <v>597</v>
      </c>
      <c r="C316" s="82" t="str">
        <f t="shared" si="13"/>
        <v>Кагальницкий район           Сельское поселение 7</v>
      </c>
      <c r="D316" s="92" t="s">
        <v>302</v>
      </c>
    </row>
    <row r="317" spans="1:4">
      <c r="A317" s="82">
        <v>8</v>
      </c>
      <c r="B317" s="82" t="s">
        <v>598</v>
      </c>
      <c r="C317" s="82" t="str">
        <f t="shared" si="13"/>
        <v>Кагальницкий район           Сельское поселение 8</v>
      </c>
      <c r="D317" s="92" t="s">
        <v>303</v>
      </c>
    </row>
    <row r="318" spans="1:4">
      <c r="A318" s="82">
        <v>9</v>
      </c>
      <c r="B318" s="82" t="s">
        <v>599</v>
      </c>
      <c r="C318" s="82" t="str">
        <f t="shared" si="13"/>
        <v>Кагальницкий район           Сельское поселение 9</v>
      </c>
      <c r="D318" s="92"/>
    </row>
    <row r="319" spans="1:4">
      <c r="A319" s="82">
        <v>10</v>
      </c>
      <c r="B319" s="82" t="s">
        <v>600</v>
      </c>
      <c r="C319" s="82" t="str">
        <f t="shared" si="13"/>
        <v>Кагальницкий район           Сельское поселение 10</v>
      </c>
      <c r="D319" s="92"/>
    </row>
    <row r="320" spans="1:4">
      <c r="A320" s="82">
        <v>11</v>
      </c>
      <c r="B320" s="82" t="s">
        <v>601</v>
      </c>
      <c r="C320" s="82" t="str">
        <f t="shared" si="13"/>
        <v>Кагальницкий район           Сельское поселение 11</v>
      </c>
      <c r="D320" s="92"/>
    </row>
    <row r="321" spans="1:4">
      <c r="A321" s="82">
        <v>12</v>
      </c>
      <c r="B321" s="82" t="s">
        <v>602</v>
      </c>
      <c r="C321" s="82" t="str">
        <f t="shared" si="13"/>
        <v>Кагальницкий район           Сельское поселение 12</v>
      </c>
      <c r="D321" s="92"/>
    </row>
    <row r="322" spans="1:4">
      <c r="A322" s="82">
        <v>13</v>
      </c>
      <c r="B322" s="82" t="s">
        <v>603</v>
      </c>
      <c r="C322" s="82" t="str">
        <f t="shared" si="13"/>
        <v>Кагальницкий район           Сельское поселение 13</v>
      </c>
      <c r="D322" s="92"/>
    </row>
    <row r="323" spans="1:4">
      <c r="A323" s="82">
        <v>14</v>
      </c>
      <c r="B323" s="82" t="s">
        <v>604</v>
      </c>
      <c r="C323" s="82" t="str">
        <f t="shared" si="13"/>
        <v>Кагальницкий район           Сельское поселение 14</v>
      </c>
      <c r="D323" s="92"/>
    </row>
    <row r="324" spans="1:4">
      <c r="A324" s="82">
        <v>15</v>
      </c>
      <c r="B324" s="82" t="s">
        <v>605</v>
      </c>
      <c r="C324" s="82" t="str">
        <f t="shared" si="13"/>
        <v>Кагальницкий район           Сельское поселение 15</v>
      </c>
      <c r="D324" s="92"/>
    </row>
    <row r="325" spans="1:4">
      <c r="A325" s="82">
        <v>16</v>
      </c>
      <c r="B325" s="82" t="s">
        <v>606</v>
      </c>
      <c r="C325" s="82" t="str">
        <f t="shared" si="13"/>
        <v>Кагальницкий район           Сельское поселение 16</v>
      </c>
      <c r="D325" s="92"/>
    </row>
    <row r="326" spans="1:4">
      <c r="A326" s="82">
        <v>17</v>
      </c>
      <c r="B326" s="82" t="s">
        <v>607</v>
      </c>
      <c r="C326" s="82" t="str">
        <f t="shared" si="13"/>
        <v>Кагальницкий район           Сельское поселение 17</v>
      </c>
      <c r="D326" s="92"/>
    </row>
    <row r="327" spans="1:4">
      <c r="A327" s="82">
        <v>18</v>
      </c>
      <c r="B327" s="82" t="s">
        <v>608</v>
      </c>
      <c r="C327" s="82" t="str">
        <f t="shared" si="13"/>
        <v>Кагальницкий район           Сельское поселение 18</v>
      </c>
      <c r="D327" s="92"/>
    </row>
    <row r="328" spans="1:4">
      <c r="A328" s="82">
        <v>19</v>
      </c>
      <c r="B328" s="82" t="s">
        <v>609</v>
      </c>
      <c r="C328" s="82" t="str">
        <f t="shared" si="13"/>
        <v>Кагальницкий район           Сельское поселение 19</v>
      </c>
      <c r="D328" s="92"/>
    </row>
    <row r="329" spans="1:4">
      <c r="D329" s="92"/>
    </row>
    <row r="330" spans="1:4">
      <c r="A330" s="87" t="str">
        <f>МО!B31</f>
        <v xml:space="preserve">Каменский район              </v>
      </c>
      <c r="D330" s="87" t="s">
        <v>304</v>
      </c>
    </row>
    <row r="331" spans="1:4">
      <c r="D331" s="91" t="s">
        <v>305</v>
      </c>
    </row>
    <row r="332" spans="1:4">
      <c r="A332" s="82">
        <v>1</v>
      </c>
      <c r="B332" s="82" t="s">
        <v>591</v>
      </c>
      <c r="C332" s="82" t="str">
        <f>CONCATENATE($A$330,B332)</f>
        <v>Каменский район              Сельское поселение 1</v>
      </c>
      <c r="D332" s="92" t="s">
        <v>306</v>
      </c>
    </row>
    <row r="333" spans="1:4">
      <c r="A333" s="82">
        <v>2</v>
      </c>
      <c r="B333" s="82" t="s">
        <v>592</v>
      </c>
      <c r="C333" s="82" t="str">
        <f t="shared" ref="C333:C350" si="14">CONCATENATE($A$330,B333)</f>
        <v>Каменский район              Сельское поселение 2</v>
      </c>
      <c r="D333" s="92" t="s">
        <v>307</v>
      </c>
    </row>
    <row r="334" spans="1:4">
      <c r="A334" s="82">
        <v>3</v>
      </c>
      <c r="B334" s="82" t="s">
        <v>593</v>
      </c>
      <c r="C334" s="82" t="str">
        <f t="shared" si="14"/>
        <v>Каменский район              Сельское поселение 3</v>
      </c>
      <c r="D334" s="92" t="s">
        <v>308</v>
      </c>
    </row>
    <row r="335" spans="1:4">
      <c r="A335" s="82">
        <v>4</v>
      </c>
      <c r="B335" s="82" t="s">
        <v>594</v>
      </c>
      <c r="C335" s="82" t="str">
        <f t="shared" si="14"/>
        <v>Каменский район              Сельское поселение 4</v>
      </c>
      <c r="D335" s="92" t="s">
        <v>309</v>
      </c>
    </row>
    <row r="336" spans="1:4">
      <c r="A336" s="82">
        <v>5</v>
      </c>
      <c r="B336" s="82" t="s">
        <v>595</v>
      </c>
      <c r="C336" s="82" t="str">
        <f t="shared" si="14"/>
        <v>Каменский район              Сельское поселение 5</v>
      </c>
      <c r="D336" s="92" t="s">
        <v>310</v>
      </c>
    </row>
    <row r="337" spans="1:4">
      <c r="A337" s="82">
        <v>6</v>
      </c>
      <c r="B337" s="82" t="s">
        <v>596</v>
      </c>
      <c r="C337" s="82" t="str">
        <f t="shared" si="14"/>
        <v>Каменский район              Сельское поселение 6</v>
      </c>
      <c r="D337" s="92" t="s">
        <v>311</v>
      </c>
    </row>
    <row r="338" spans="1:4">
      <c r="A338" s="82">
        <v>7</v>
      </c>
      <c r="B338" s="82" t="s">
        <v>597</v>
      </c>
      <c r="C338" s="82" t="str">
        <f t="shared" si="14"/>
        <v>Каменский район              Сельское поселение 7</v>
      </c>
      <c r="D338" s="92" t="s">
        <v>312</v>
      </c>
    </row>
    <row r="339" spans="1:4">
      <c r="A339" s="82">
        <v>8</v>
      </c>
      <c r="B339" s="82" t="s">
        <v>598</v>
      </c>
      <c r="C339" s="82" t="str">
        <f t="shared" si="14"/>
        <v>Каменский район              Сельское поселение 8</v>
      </c>
      <c r="D339" s="92" t="s">
        <v>313</v>
      </c>
    </row>
    <row r="340" spans="1:4">
      <c r="A340" s="82">
        <v>9</v>
      </c>
      <c r="B340" s="82" t="s">
        <v>599</v>
      </c>
      <c r="C340" s="82" t="str">
        <f t="shared" si="14"/>
        <v>Каменский район              Сельское поселение 9</v>
      </c>
      <c r="D340" s="92" t="s">
        <v>314</v>
      </c>
    </row>
    <row r="341" spans="1:4">
      <c r="A341" s="82">
        <v>10</v>
      </c>
      <c r="B341" s="82" t="s">
        <v>600</v>
      </c>
      <c r="C341" s="82" t="str">
        <f t="shared" si="14"/>
        <v>Каменский район              Сельское поселение 10</v>
      </c>
      <c r="D341" s="92" t="s">
        <v>315</v>
      </c>
    </row>
    <row r="342" spans="1:4">
      <c r="A342" s="82">
        <v>11</v>
      </c>
      <c r="B342" s="82" t="s">
        <v>601</v>
      </c>
      <c r="C342" s="82" t="str">
        <f t="shared" si="14"/>
        <v>Каменский район              Сельское поселение 11</v>
      </c>
      <c r="D342" s="92" t="s">
        <v>316</v>
      </c>
    </row>
    <row r="343" spans="1:4">
      <c r="A343" s="82">
        <v>12</v>
      </c>
      <c r="B343" s="82" t="s">
        <v>602</v>
      </c>
      <c r="C343" s="82" t="str">
        <f t="shared" si="14"/>
        <v>Каменский район              Сельское поселение 12</v>
      </c>
      <c r="D343" s="92" t="s">
        <v>317</v>
      </c>
    </row>
    <row r="344" spans="1:4">
      <c r="A344" s="82">
        <v>13</v>
      </c>
      <c r="B344" s="82" t="s">
        <v>603</v>
      </c>
      <c r="C344" s="82" t="str">
        <f t="shared" si="14"/>
        <v>Каменский район              Сельское поселение 13</v>
      </c>
      <c r="D344" s="92"/>
    </row>
    <row r="345" spans="1:4">
      <c r="A345" s="82">
        <v>14</v>
      </c>
      <c r="B345" s="82" t="s">
        <v>604</v>
      </c>
      <c r="C345" s="82" t="str">
        <f t="shared" si="14"/>
        <v>Каменский район              Сельское поселение 14</v>
      </c>
      <c r="D345" s="92"/>
    </row>
    <row r="346" spans="1:4">
      <c r="A346" s="82">
        <v>15</v>
      </c>
      <c r="B346" s="82" t="s">
        <v>605</v>
      </c>
      <c r="C346" s="82" t="str">
        <f t="shared" si="14"/>
        <v>Каменский район              Сельское поселение 15</v>
      </c>
      <c r="D346" s="92"/>
    </row>
    <row r="347" spans="1:4">
      <c r="A347" s="82">
        <v>16</v>
      </c>
      <c r="B347" s="82" t="s">
        <v>606</v>
      </c>
      <c r="C347" s="82" t="str">
        <f t="shared" si="14"/>
        <v>Каменский район              Сельское поселение 16</v>
      </c>
      <c r="D347" s="92"/>
    </row>
    <row r="348" spans="1:4">
      <c r="A348" s="82">
        <v>17</v>
      </c>
      <c r="B348" s="82" t="s">
        <v>607</v>
      </c>
      <c r="C348" s="82" t="str">
        <f t="shared" si="14"/>
        <v>Каменский район              Сельское поселение 17</v>
      </c>
      <c r="D348" s="92"/>
    </row>
    <row r="349" spans="1:4">
      <c r="A349" s="82">
        <v>18</v>
      </c>
      <c r="B349" s="82" t="s">
        <v>608</v>
      </c>
      <c r="C349" s="82" t="str">
        <f t="shared" si="14"/>
        <v>Каменский район              Сельское поселение 18</v>
      </c>
      <c r="D349" s="92"/>
    </row>
    <row r="350" spans="1:4">
      <c r="A350" s="82">
        <v>19</v>
      </c>
      <c r="B350" s="82" t="s">
        <v>609</v>
      </c>
      <c r="C350" s="82" t="str">
        <f t="shared" si="14"/>
        <v>Каменский район              Сельское поселение 19</v>
      </c>
      <c r="D350" s="92"/>
    </row>
    <row r="351" spans="1:4">
      <c r="D351" s="92"/>
    </row>
    <row r="352" spans="1:4">
      <c r="A352" s="87" t="str">
        <f>МО!B32</f>
        <v xml:space="preserve">Кашарский район              </v>
      </c>
      <c r="D352" s="87" t="s">
        <v>318</v>
      </c>
    </row>
    <row r="353" spans="1:4">
      <c r="D353" s="91" t="s">
        <v>191</v>
      </c>
    </row>
    <row r="354" spans="1:4">
      <c r="A354" s="82">
        <v>1</v>
      </c>
      <c r="B354" s="82" t="s">
        <v>591</v>
      </c>
      <c r="C354" s="82" t="str">
        <f>CONCATENATE($A$352,B354)</f>
        <v>Кашарский район              Сельское поселение 1</v>
      </c>
      <c r="D354" s="92" t="s">
        <v>319</v>
      </c>
    </row>
    <row r="355" spans="1:4">
      <c r="A355" s="82">
        <v>2</v>
      </c>
      <c r="B355" s="82" t="s">
        <v>592</v>
      </c>
      <c r="C355" s="82" t="str">
        <f t="shared" ref="C355:C372" si="15">CONCATENATE($A$352,B355)</f>
        <v>Кашарский район              Сельское поселение 2</v>
      </c>
      <c r="D355" s="92" t="s">
        <v>320</v>
      </c>
    </row>
    <row r="356" spans="1:4">
      <c r="A356" s="82">
        <v>3</v>
      </c>
      <c r="B356" s="82" t="s">
        <v>593</v>
      </c>
      <c r="C356" s="82" t="str">
        <f t="shared" si="15"/>
        <v>Кашарский район              Сельское поселение 3</v>
      </c>
      <c r="D356" s="92" t="s">
        <v>321</v>
      </c>
    </row>
    <row r="357" spans="1:4">
      <c r="A357" s="82">
        <v>4</v>
      </c>
      <c r="B357" s="82" t="s">
        <v>594</v>
      </c>
      <c r="C357" s="82" t="str">
        <f t="shared" si="15"/>
        <v>Кашарский район              Сельское поселение 4</v>
      </c>
      <c r="D357" s="92" t="s">
        <v>322</v>
      </c>
    </row>
    <row r="358" spans="1:4">
      <c r="A358" s="82">
        <v>5</v>
      </c>
      <c r="B358" s="82" t="s">
        <v>595</v>
      </c>
      <c r="C358" s="82" t="str">
        <f t="shared" si="15"/>
        <v>Кашарский район              Сельское поселение 5</v>
      </c>
      <c r="D358" s="92" t="s">
        <v>323</v>
      </c>
    </row>
    <row r="359" spans="1:4">
      <c r="A359" s="82">
        <v>6</v>
      </c>
      <c r="B359" s="82" t="s">
        <v>596</v>
      </c>
      <c r="C359" s="82" t="str">
        <f t="shared" si="15"/>
        <v>Кашарский район              Сельское поселение 6</v>
      </c>
      <c r="D359" s="92" t="s">
        <v>324</v>
      </c>
    </row>
    <row r="360" spans="1:4">
      <c r="A360" s="82">
        <v>7</v>
      </c>
      <c r="B360" s="82" t="s">
        <v>597</v>
      </c>
      <c r="C360" s="82" t="str">
        <f t="shared" si="15"/>
        <v>Кашарский район              Сельское поселение 7</v>
      </c>
      <c r="D360" s="92" t="s">
        <v>325</v>
      </c>
    </row>
    <row r="361" spans="1:4">
      <c r="A361" s="82">
        <v>8</v>
      </c>
      <c r="B361" s="82" t="s">
        <v>598</v>
      </c>
      <c r="C361" s="82" t="str">
        <f t="shared" si="15"/>
        <v>Кашарский район              Сельское поселение 8</v>
      </c>
      <c r="D361" s="92" t="s">
        <v>326</v>
      </c>
    </row>
    <row r="362" spans="1:4">
      <c r="A362" s="82">
        <v>9</v>
      </c>
      <c r="B362" s="82" t="s">
        <v>599</v>
      </c>
      <c r="C362" s="82" t="str">
        <f t="shared" si="15"/>
        <v>Кашарский район              Сельское поселение 9</v>
      </c>
      <c r="D362" s="92" t="s">
        <v>327</v>
      </c>
    </row>
    <row r="363" spans="1:4">
      <c r="A363" s="82">
        <v>10</v>
      </c>
      <c r="B363" s="82" t="s">
        <v>600</v>
      </c>
      <c r="C363" s="82" t="str">
        <f t="shared" si="15"/>
        <v>Кашарский район              Сельское поселение 10</v>
      </c>
      <c r="D363" s="92" t="s">
        <v>328</v>
      </c>
    </row>
    <row r="364" spans="1:4">
      <c r="A364" s="82">
        <v>11</v>
      </c>
      <c r="B364" s="82" t="s">
        <v>601</v>
      </c>
      <c r="C364" s="82" t="str">
        <f t="shared" si="15"/>
        <v>Кашарский район              Сельское поселение 11</v>
      </c>
      <c r="D364" s="92"/>
    </row>
    <row r="365" spans="1:4">
      <c r="A365" s="82">
        <v>12</v>
      </c>
      <c r="B365" s="82" t="s">
        <v>602</v>
      </c>
      <c r="C365" s="82" t="str">
        <f t="shared" si="15"/>
        <v>Кашарский район              Сельское поселение 12</v>
      </c>
      <c r="D365" s="92"/>
    </row>
    <row r="366" spans="1:4">
      <c r="A366" s="82">
        <v>13</v>
      </c>
      <c r="B366" s="82" t="s">
        <v>603</v>
      </c>
      <c r="C366" s="82" t="str">
        <f t="shared" si="15"/>
        <v>Кашарский район              Сельское поселение 13</v>
      </c>
      <c r="D366" s="92"/>
    </row>
    <row r="367" spans="1:4">
      <c r="A367" s="82">
        <v>14</v>
      </c>
      <c r="B367" s="82" t="s">
        <v>604</v>
      </c>
      <c r="C367" s="82" t="str">
        <f t="shared" si="15"/>
        <v>Кашарский район              Сельское поселение 14</v>
      </c>
      <c r="D367" s="92"/>
    </row>
    <row r="368" spans="1:4">
      <c r="A368" s="82">
        <v>15</v>
      </c>
      <c r="B368" s="82" t="s">
        <v>605</v>
      </c>
      <c r="C368" s="82" t="str">
        <f t="shared" si="15"/>
        <v>Кашарский район              Сельское поселение 15</v>
      </c>
      <c r="D368" s="92"/>
    </row>
    <row r="369" spans="1:4">
      <c r="A369" s="82">
        <v>16</v>
      </c>
      <c r="B369" s="82" t="s">
        <v>606</v>
      </c>
      <c r="C369" s="82" t="str">
        <f t="shared" si="15"/>
        <v>Кашарский район              Сельское поселение 16</v>
      </c>
      <c r="D369" s="92"/>
    </row>
    <row r="370" spans="1:4">
      <c r="A370" s="82">
        <v>17</v>
      </c>
      <c r="B370" s="82" t="s">
        <v>607</v>
      </c>
      <c r="C370" s="82" t="str">
        <f t="shared" si="15"/>
        <v>Кашарский район              Сельское поселение 17</v>
      </c>
      <c r="D370" s="92"/>
    </row>
    <row r="371" spans="1:4">
      <c r="A371" s="82">
        <v>18</v>
      </c>
      <c r="B371" s="82" t="s">
        <v>608</v>
      </c>
      <c r="C371" s="82" t="str">
        <f t="shared" si="15"/>
        <v>Кашарский район              Сельское поселение 18</v>
      </c>
      <c r="D371" s="92"/>
    </row>
    <row r="372" spans="1:4">
      <c r="A372" s="82">
        <v>19</v>
      </c>
      <c r="B372" s="82" t="s">
        <v>609</v>
      </c>
      <c r="C372" s="82" t="str">
        <f t="shared" si="15"/>
        <v>Кашарский район              Сельское поселение 19</v>
      </c>
      <c r="D372" s="92"/>
    </row>
    <row r="373" spans="1:4">
      <c r="D373" s="92"/>
    </row>
    <row r="374" spans="1:4">
      <c r="A374" s="87" t="str">
        <f>МО!B33</f>
        <v xml:space="preserve">Константиновский район       </v>
      </c>
      <c r="D374" s="87" t="s">
        <v>329</v>
      </c>
    </row>
    <row r="375" spans="1:4">
      <c r="D375" s="91" t="s">
        <v>191</v>
      </c>
    </row>
    <row r="376" spans="1:4">
      <c r="A376" s="82">
        <v>1</v>
      </c>
      <c r="B376" s="82" t="s">
        <v>591</v>
      </c>
      <c r="C376" s="82" t="str">
        <f>CONCATENATE($A$374,B376)</f>
        <v>Константиновский район       Сельское поселение 1</v>
      </c>
      <c r="D376" s="92" t="s">
        <v>330</v>
      </c>
    </row>
    <row r="377" spans="1:4">
      <c r="A377" s="82">
        <v>2</v>
      </c>
      <c r="B377" s="82" t="s">
        <v>592</v>
      </c>
      <c r="C377" s="82" t="str">
        <f t="shared" ref="C377:C394" si="16">CONCATENATE($A$374,B377)</f>
        <v>Константиновский район       Сельское поселение 2</v>
      </c>
      <c r="D377" s="92" t="s">
        <v>331</v>
      </c>
    </row>
    <row r="378" spans="1:4">
      <c r="A378" s="82">
        <v>3</v>
      </c>
      <c r="B378" s="82" t="s">
        <v>593</v>
      </c>
      <c r="C378" s="82" t="str">
        <f t="shared" si="16"/>
        <v>Константиновский район       Сельское поселение 3</v>
      </c>
      <c r="D378" s="92" t="s">
        <v>332</v>
      </c>
    </row>
    <row r="379" spans="1:4">
      <c r="A379" s="82">
        <v>4</v>
      </c>
      <c r="B379" s="82" t="s">
        <v>594</v>
      </c>
      <c r="C379" s="82" t="str">
        <f t="shared" si="16"/>
        <v>Константиновский район       Сельское поселение 4</v>
      </c>
      <c r="D379" s="92" t="s">
        <v>333</v>
      </c>
    </row>
    <row r="380" spans="1:4">
      <c r="A380" s="82">
        <v>5</v>
      </c>
      <c r="B380" s="82" t="s">
        <v>595</v>
      </c>
      <c r="C380" s="82" t="str">
        <f t="shared" si="16"/>
        <v>Константиновский район       Сельское поселение 5</v>
      </c>
      <c r="D380" s="92" t="s">
        <v>334</v>
      </c>
    </row>
    <row r="381" spans="1:4">
      <c r="A381" s="82">
        <v>6</v>
      </c>
      <c r="B381" s="82" t="s">
        <v>596</v>
      </c>
      <c r="C381" s="82" t="str">
        <f t="shared" si="16"/>
        <v>Константиновский район       Сельское поселение 6</v>
      </c>
      <c r="D381" s="92" t="s">
        <v>335</v>
      </c>
    </row>
    <row r="382" spans="1:4">
      <c r="A382" s="82">
        <v>7</v>
      </c>
      <c r="B382" s="82" t="s">
        <v>597</v>
      </c>
      <c r="C382" s="82" t="str">
        <f t="shared" si="16"/>
        <v>Константиновский район       Сельское поселение 7</v>
      </c>
      <c r="D382" s="92" t="s">
        <v>336</v>
      </c>
    </row>
    <row r="383" spans="1:4">
      <c r="A383" s="82">
        <v>8</v>
      </c>
      <c r="B383" s="82" t="s">
        <v>598</v>
      </c>
      <c r="C383" s="82" t="str">
        <f t="shared" si="16"/>
        <v>Константиновский район       Сельское поселение 8</v>
      </c>
      <c r="D383" s="92"/>
    </row>
    <row r="384" spans="1:4">
      <c r="A384" s="82">
        <v>9</v>
      </c>
      <c r="B384" s="82" t="s">
        <v>599</v>
      </c>
      <c r="C384" s="82" t="str">
        <f t="shared" si="16"/>
        <v>Константиновский район       Сельское поселение 9</v>
      </c>
      <c r="D384" s="92"/>
    </row>
    <row r="385" spans="1:4">
      <c r="A385" s="82">
        <v>10</v>
      </c>
      <c r="B385" s="82" t="s">
        <v>600</v>
      </c>
      <c r="C385" s="82" t="str">
        <f t="shared" si="16"/>
        <v>Константиновский район       Сельское поселение 10</v>
      </c>
      <c r="D385" s="92"/>
    </row>
    <row r="386" spans="1:4">
      <c r="A386" s="82">
        <v>11</v>
      </c>
      <c r="B386" s="82" t="s">
        <v>601</v>
      </c>
      <c r="C386" s="82" t="str">
        <f t="shared" si="16"/>
        <v>Константиновский район       Сельское поселение 11</v>
      </c>
      <c r="D386" s="92"/>
    </row>
    <row r="387" spans="1:4">
      <c r="A387" s="82">
        <v>12</v>
      </c>
      <c r="B387" s="82" t="s">
        <v>602</v>
      </c>
      <c r="C387" s="82" t="str">
        <f t="shared" si="16"/>
        <v>Константиновский район       Сельское поселение 12</v>
      </c>
      <c r="D387" s="92"/>
    </row>
    <row r="388" spans="1:4">
      <c r="A388" s="82">
        <v>13</v>
      </c>
      <c r="B388" s="82" t="s">
        <v>603</v>
      </c>
      <c r="C388" s="82" t="str">
        <f t="shared" si="16"/>
        <v>Константиновский район       Сельское поселение 13</v>
      </c>
      <c r="D388" s="92"/>
    </row>
    <row r="389" spans="1:4">
      <c r="A389" s="82">
        <v>14</v>
      </c>
      <c r="B389" s="82" t="s">
        <v>604</v>
      </c>
      <c r="C389" s="82" t="str">
        <f t="shared" si="16"/>
        <v>Константиновский район       Сельское поселение 14</v>
      </c>
      <c r="D389" s="92"/>
    </row>
    <row r="390" spans="1:4">
      <c r="A390" s="82">
        <v>15</v>
      </c>
      <c r="B390" s="82" t="s">
        <v>605</v>
      </c>
      <c r="C390" s="82" t="str">
        <f t="shared" si="16"/>
        <v>Константиновский район       Сельское поселение 15</v>
      </c>
      <c r="D390" s="92"/>
    </row>
    <row r="391" spans="1:4">
      <c r="A391" s="82">
        <v>16</v>
      </c>
      <c r="B391" s="82" t="s">
        <v>606</v>
      </c>
      <c r="C391" s="82" t="str">
        <f t="shared" si="16"/>
        <v>Константиновский район       Сельское поселение 16</v>
      </c>
      <c r="D391" s="92"/>
    </row>
    <row r="392" spans="1:4">
      <c r="A392" s="82">
        <v>17</v>
      </c>
      <c r="B392" s="82" t="s">
        <v>607</v>
      </c>
      <c r="C392" s="82" t="str">
        <f t="shared" si="16"/>
        <v>Константиновский район       Сельское поселение 17</v>
      </c>
      <c r="D392" s="92"/>
    </row>
    <row r="393" spans="1:4">
      <c r="A393" s="82">
        <v>18</v>
      </c>
      <c r="B393" s="82" t="s">
        <v>608</v>
      </c>
      <c r="C393" s="82" t="str">
        <f t="shared" si="16"/>
        <v>Константиновский район       Сельское поселение 18</v>
      </c>
      <c r="D393" s="92"/>
    </row>
    <row r="394" spans="1:4">
      <c r="A394" s="82">
        <v>19</v>
      </c>
      <c r="B394" s="82" t="s">
        <v>609</v>
      </c>
      <c r="C394" s="82" t="str">
        <f t="shared" si="16"/>
        <v>Константиновский район       Сельское поселение 19</v>
      </c>
      <c r="D394" s="92"/>
    </row>
    <row r="395" spans="1:4">
      <c r="D395" s="92"/>
    </row>
    <row r="396" spans="1:4">
      <c r="A396" s="87" t="str">
        <f>МО!B34</f>
        <v xml:space="preserve">Красносулинский район        </v>
      </c>
      <c r="D396" s="87" t="s">
        <v>337</v>
      </c>
    </row>
    <row r="397" spans="1:4">
      <c r="D397" s="91" t="s">
        <v>191</v>
      </c>
    </row>
    <row r="398" spans="1:4">
      <c r="A398" s="82">
        <v>1</v>
      </c>
      <c r="B398" s="82" t="s">
        <v>591</v>
      </c>
      <c r="C398" s="82" t="str">
        <f>CONCATENATE($A$396,B398)</f>
        <v>Красносулинский район        Сельское поселение 1</v>
      </c>
      <c r="D398" s="92" t="s">
        <v>338</v>
      </c>
    </row>
    <row r="399" spans="1:4">
      <c r="A399" s="82">
        <v>2</v>
      </c>
      <c r="B399" s="82" t="s">
        <v>592</v>
      </c>
      <c r="C399" s="82" t="str">
        <f t="shared" ref="C399:C415" si="17">CONCATENATE($A$396,B399)</f>
        <v>Красносулинский район        Сельское поселение 2</v>
      </c>
      <c r="D399" s="92" t="s">
        <v>339</v>
      </c>
    </row>
    <row r="400" spans="1:4">
      <c r="A400" s="82">
        <v>3</v>
      </c>
      <c r="B400" s="82" t="s">
        <v>593</v>
      </c>
      <c r="C400" s="82" t="str">
        <f t="shared" si="17"/>
        <v>Красносулинский район        Сельское поселение 3</v>
      </c>
      <c r="D400" s="92" t="s">
        <v>340</v>
      </c>
    </row>
    <row r="401" spans="1:4">
      <c r="A401" s="82">
        <v>4</v>
      </c>
      <c r="B401" s="82" t="s">
        <v>594</v>
      </c>
      <c r="C401" s="82" t="str">
        <f t="shared" si="17"/>
        <v>Красносулинский район        Сельское поселение 4</v>
      </c>
      <c r="D401" s="92" t="s">
        <v>341</v>
      </c>
    </row>
    <row r="402" spans="1:4">
      <c r="A402" s="82">
        <v>5</v>
      </c>
      <c r="B402" s="82" t="s">
        <v>595</v>
      </c>
      <c r="C402" s="82" t="str">
        <f t="shared" si="17"/>
        <v>Красносулинский район        Сельское поселение 5</v>
      </c>
      <c r="D402" s="92" t="s">
        <v>342</v>
      </c>
    </row>
    <row r="403" spans="1:4">
      <c r="A403" s="82">
        <v>6</v>
      </c>
      <c r="B403" s="82" t="s">
        <v>596</v>
      </c>
      <c r="C403" s="82" t="str">
        <f t="shared" si="17"/>
        <v>Красносулинский район        Сельское поселение 6</v>
      </c>
      <c r="D403" s="92" t="s">
        <v>267</v>
      </c>
    </row>
    <row r="404" spans="1:4">
      <c r="A404" s="82">
        <v>7</v>
      </c>
      <c r="B404" s="82" t="s">
        <v>597</v>
      </c>
      <c r="C404" s="82" t="str">
        <f t="shared" si="17"/>
        <v>Красносулинский район        Сельское поселение 7</v>
      </c>
      <c r="D404" s="92" t="s">
        <v>343</v>
      </c>
    </row>
    <row r="405" spans="1:4">
      <c r="A405" s="82">
        <v>8</v>
      </c>
      <c r="B405" s="82" t="s">
        <v>598</v>
      </c>
      <c r="C405" s="82" t="str">
        <f t="shared" si="17"/>
        <v>Красносулинский район        Сельское поселение 8</v>
      </c>
      <c r="D405" s="92" t="s">
        <v>250</v>
      </c>
    </row>
    <row r="406" spans="1:4">
      <c r="A406" s="82">
        <v>9</v>
      </c>
      <c r="B406" s="82" t="s">
        <v>599</v>
      </c>
      <c r="C406" s="82" t="str">
        <f t="shared" si="17"/>
        <v>Красносулинский район        Сельское поселение 9</v>
      </c>
      <c r="D406" s="92" t="s">
        <v>344</v>
      </c>
    </row>
    <row r="407" spans="1:4">
      <c r="A407" s="82">
        <v>10</v>
      </c>
      <c r="B407" s="82" t="s">
        <v>600</v>
      </c>
      <c r="C407" s="82" t="str">
        <f t="shared" si="17"/>
        <v>Красносулинский район        Сельское поселение 10</v>
      </c>
      <c r="D407" s="92" t="s">
        <v>345</v>
      </c>
    </row>
    <row r="408" spans="1:4">
      <c r="A408" s="82">
        <v>11</v>
      </c>
      <c r="B408" s="82" t="s">
        <v>601</v>
      </c>
      <c r="C408" s="82" t="str">
        <f t="shared" si="17"/>
        <v>Красносулинский район        Сельское поселение 11</v>
      </c>
      <c r="D408" s="92" t="s">
        <v>346</v>
      </c>
    </row>
    <row r="409" spans="1:4">
      <c r="A409" s="82">
        <v>12</v>
      </c>
      <c r="B409" s="82" t="s">
        <v>602</v>
      </c>
      <c r="C409" s="82" t="str">
        <f t="shared" si="17"/>
        <v>Красносулинский район        Сельское поселение 12</v>
      </c>
      <c r="D409" s="92" t="s">
        <v>347</v>
      </c>
    </row>
    <row r="410" spans="1:4">
      <c r="A410" s="82">
        <v>13</v>
      </c>
      <c r="B410" s="82" t="s">
        <v>603</v>
      </c>
      <c r="C410" s="82" t="str">
        <f t="shared" si="17"/>
        <v>Красносулинский район        Сельское поселение 13</v>
      </c>
      <c r="D410" s="92" t="s">
        <v>348</v>
      </c>
    </row>
    <row r="411" spans="1:4">
      <c r="A411" s="82">
        <v>14</v>
      </c>
      <c r="B411" s="82" t="s">
        <v>604</v>
      </c>
      <c r="C411" s="82" t="str">
        <f t="shared" si="17"/>
        <v>Красносулинский район        Сельское поселение 14</v>
      </c>
      <c r="D411" s="92" t="s">
        <v>349</v>
      </c>
    </row>
    <row r="412" spans="1:4">
      <c r="A412" s="82">
        <v>15</v>
      </c>
      <c r="B412" s="82" t="s">
        <v>605</v>
      </c>
      <c r="C412" s="82" t="str">
        <f t="shared" si="17"/>
        <v>Красносулинский район        Сельское поселение 15</v>
      </c>
      <c r="D412" s="92" t="s">
        <v>350</v>
      </c>
    </row>
    <row r="413" spans="1:4">
      <c r="A413" s="82">
        <v>16</v>
      </c>
      <c r="B413" s="82" t="s">
        <v>606</v>
      </c>
      <c r="C413" s="82" t="str">
        <f t="shared" si="17"/>
        <v>Красносулинский район        Сельское поселение 16</v>
      </c>
      <c r="D413" s="92"/>
    </row>
    <row r="414" spans="1:4">
      <c r="A414" s="82">
        <v>17</v>
      </c>
      <c r="B414" s="82" t="s">
        <v>607</v>
      </c>
      <c r="C414" s="82" t="str">
        <f t="shared" si="17"/>
        <v>Красносулинский район        Сельское поселение 17</v>
      </c>
      <c r="D414" s="92"/>
    </row>
    <row r="415" spans="1:4">
      <c r="A415" s="82">
        <v>18</v>
      </c>
      <c r="B415" s="82" t="s">
        <v>608</v>
      </c>
      <c r="C415" s="82" t="str">
        <f t="shared" si="17"/>
        <v>Красносулинский район        Сельское поселение 18</v>
      </c>
      <c r="D415" s="92"/>
    </row>
    <row r="416" spans="1:4">
      <c r="A416" s="82">
        <v>19</v>
      </c>
      <c r="B416" s="82" t="s">
        <v>609</v>
      </c>
      <c r="C416" s="82" t="str">
        <f>CONCATENATE($A$396,B416)</f>
        <v>Красносулинский район        Сельское поселение 19</v>
      </c>
      <c r="D416" s="92"/>
    </row>
    <row r="417" spans="1:4">
      <c r="D417" s="92"/>
    </row>
    <row r="418" spans="1:4">
      <c r="A418" s="87" t="str">
        <f>МО!B35</f>
        <v xml:space="preserve">Куйбышевский район           </v>
      </c>
      <c r="D418" s="87" t="s">
        <v>351</v>
      </c>
    </row>
    <row r="419" spans="1:4">
      <c r="D419" s="91" t="s">
        <v>191</v>
      </c>
    </row>
    <row r="420" spans="1:4">
      <c r="A420" s="82">
        <v>1</v>
      </c>
      <c r="B420" s="82" t="s">
        <v>591</v>
      </c>
      <c r="C420" s="82" t="str">
        <f>CONCATENATE($A$418,B420)</f>
        <v>Куйбышевский район           Сельское поселение 1</v>
      </c>
      <c r="D420" s="92" t="s">
        <v>352</v>
      </c>
    </row>
    <row r="421" spans="1:4">
      <c r="A421" s="82">
        <v>2</v>
      </c>
      <c r="B421" s="82" t="s">
        <v>592</v>
      </c>
      <c r="C421" s="82" t="str">
        <f t="shared" ref="C421:C438" si="18">CONCATENATE($A$418,B421)</f>
        <v>Куйбышевский район           Сельское поселение 2</v>
      </c>
      <c r="D421" s="92" t="s">
        <v>353</v>
      </c>
    </row>
    <row r="422" spans="1:4">
      <c r="A422" s="82">
        <v>3</v>
      </c>
      <c r="B422" s="82" t="s">
        <v>593</v>
      </c>
      <c r="C422" s="82" t="str">
        <f t="shared" si="18"/>
        <v>Куйбышевский район           Сельское поселение 3</v>
      </c>
      <c r="D422" s="92" t="s">
        <v>354</v>
      </c>
    </row>
    <row r="423" spans="1:4">
      <c r="A423" s="82">
        <v>4</v>
      </c>
      <c r="B423" s="82" t="s">
        <v>594</v>
      </c>
      <c r="C423" s="82" t="str">
        <f t="shared" si="18"/>
        <v>Куйбышевский район           Сельское поселение 4</v>
      </c>
      <c r="D423" s="92"/>
    </row>
    <row r="424" spans="1:4">
      <c r="A424" s="82">
        <v>5</v>
      </c>
      <c r="B424" s="82" t="s">
        <v>595</v>
      </c>
      <c r="C424" s="82" t="str">
        <f t="shared" si="18"/>
        <v>Куйбышевский район           Сельское поселение 5</v>
      </c>
      <c r="D424" s="92"/>
    </row>
    <row r="425" spans="1:4">
      <c r="A425" s="82">
        <v>6</v>
      </c>
      <c r="B425" s="82" t="s">
        <v>596</v>
      </c>
      <c r="C425" s="82" t="str">
        <f t="shared" si="18"/>
        <v>Куйбышевский район           Сельское поселение 6</v>
      </c>
      <c r="D425" s="92"/>
    </row>
    <row r="426" spans="1:4">
      <c r="A426" s="82">
        <v>7</v>
      </c>
      <c r="B426" s="82" t="s">
        <v>597</v>
      </c>
      <c r="C426" s="82" t="str">
        <f t="shared" si="18"/>
        <v>Куйбышевский район           Сельское поселение 7</v>
      </c>
      <c r="D426" s="92"/>
    </row>
    <row r="427" spans="1:4">
      <c r="A427" s="82">
        <v>8</v>
      </c>
      <c r="B427" s="82" t="s">
        <v>598</v>
      </c>
      <c r="C427" s="82" t="str">
        <f t="shared" si="18"/>
        <v>Куйбышевский район           Сельское поселение 8</v>
      </c>
      <c r="D427" s="92"/>
    </row>
    <row r="428" spans="1:4">
      <c r="A428" s="82">
        <v>9</v>
      </c>
      <c r="B428" s="82" t="s">
        <v>599</v>
      </c>
      <c r="C428" s="82" t="str">
        <f t="shared" si="18"/>
        <v>Куйбышевский район           Сельское поселение 9</v>
      </c>
      <c r="D428" s="92"/>
    </row>
    <row r="429" spans="1:4">
      <c r="A429" s="82">
        <v>10</v>
      </c>
      <c r="B429" s="82" t="s">
        <v>600</v>
      </c>
      <c r="C429" s="82" t="str">
        <f t="shared" si="18"/>
        <v>Куйбышевский район           Сельское поселение 10</v>
      </c>
      <c r="D429" s="92"/>
    </row>
    <row r="430" spans="1:4">
      <c r="A430" s="82">
        <v>11</v>
      </c>
      <c r="B430" s="82" t="s">
        <v>601</v>
      </c>
      <c r="C430" s="82" t="str">
        <f t="shared" si="18"/>
        <v>Куйбышевский район           Сельское поселение 11</v>
      </c>
      <c r="D430" s="92"/>
    </row>
    <row r="431" spans="1:4">
      <c r="A431" s="82">
        <v>12</v>
      </c>
      <c r="B431" s="82" t="s">
        <v>602</v>
      </c>
      <c r="C431" s="82" t="str">
        <f t="shared" si="18"/>
        <v>Куйбышевский район           Сельское поселение 12</v>
      </c>
      <c r="D431" s="92"/>
    </row>
    <row r="432" spans="1:4">
      <c r="A432" s="82">
        <v>13</v>
      </c>
      <c r="B432" s="82" t="s">
        <v>603</v>
      </c>
      <c r="C432" s="82" t="str">
        <f t="shared" si="18"/>
        <v>Куйбышевский район           Сельское поселение 13</v>
      </c>
      <c r="D432" s="92"/>
    </row>
    <row r="433" spans="1:4">
      <c r="A433" s="82">
        <v>14</v>
      </c>
      <c r="B433" s="82" t="s">
        <v>604</v>
      </c>
      <c r="C433" s="82" t="str">
        <f t="shared" si="18"/>
        <v>Куйбышевский район           Сельское поселение 14</v>
      </c>
      <c r="D433" s="92"/>
    </row>
    <row r="434" spans="1:4">
      <c r="A434" s="82">
        <v>15</v>
      </c>
      <c r="B434" s="82" t="s">
        <v>605</v>
      </c>
      <c r="C434" s="82" t="str">
        <f t="shared" si="18"/>
        <v>Куйбышевский район           Сельское поселение 15</v>
      </c>
      <c r="D434" s="92"/>
    </row>
    <row r="435" spans="1:4">
      <c r="A435" s="82">
        <v>16</v>
      </c>
      <c r="B435" s="82" t="s">
        <v>606</v>
      </c>
      <c r="C435" s="82" t="str">
        <f t="shared" si="18"/>
        <v>Куйбышевский район           Сельское поселение 16</v>
      </c>
      <c r="D435" s="92"/>
    </row>
    <row r="436" spans="1:4">
      <c r="A436" s="82">
        <v>17</v>
      </c>
      <c r="B436" s="82" t="s">
        <v>607</v>
      </c>
      <c r="C436" s="82" t="str">
        <f t="shared" si="18"/>
        <v>Куйбышевский район           Сельское поселение 17</v>
      </c>
      <c r="D436" s="92"/>
    </row>
    <row r="437" spans="1:4">
      <c r="A437" s="82">
        <v>18</v>
      </c>
      <c r="B437" s="82" t="s">
        <v>608</v>
      </c>
      <c r="C437" s="82" t="str">
        <f t="shared" si="18"/>
        <v>Куйбышевский район           Сельское поселение 18</v>
      </c>
      <c r="D437" s="92"/>
    </row>
    <row r="438" spans="1:4">
      <c r="A438" s="82">
        <v>19</v>
      </c>
      <c r="B438" s="82" t="s">
        <v>609</v>
      </c>
      <c r="C438" s="82" t="str">
        <f t="shared" si="18"/>
        <v>Куйбышевский район           Сельское поселение 19</v>
      </c>
      <c r="D438" s="92"/>
    </row>
    <row r="439" spans="1:4">
      <c r="D439" s="92"/>
    </row>
    <row r="440" spans="1:4">
      <c r="A440" s="87" t="str">
        <f>МО!B36</f>
        <v xml:space="preserve">Мартыновский район           </v>
      </c>
      <c r="D440" s="87" t="s">
        <v>355</v>
      </c>
    </row>
    <row r="441" spans="1:4">
      <c r="D441" s="91" t="s">
        <v>191</v>
      </c>
    </row>
    <row r="442" spans="1:4">
      <c r="A442" s="82">
        <v>1</v>
      </c>
      <c r="B442" s="82" t="s">
        <v>591</v>
      </c>
      <c r="C442" s="82" t="str">
        <f>CONCATENATE($A$440,B442)</f>
        <v>Мартыновский район           Сельское поселение 1</v>
      </c>
      <c r="D442" s="92" t="s">
        <v>356</v>
      </c>
    </row>
    <row r="443" spans="1:4">
      <c r="A443" s="82">
        <v>2</v>
      </c>
      <c r="B443" s="82" t="s">
        <v>592</v>
      </c>
      <c r="C443" s="82" t="str">
        <f t="shared" ref="C443:C460" si="19">CONCATENATE($A$440,B443)</f>
        <v>Мартыновский район           Сельское поселение 2</v>
      </c>
      <c r="D443" s="92" t="s">
        <v>357</v>
      </c>
    </row>
    <row r="444" spans="1:4">
      <c r="A444" s="82">
        <v>3</v>
      </c>
      <c r="B444" s="82" t="s">
        <v>593</v>
      </c>
      <c r="C444" s="82" t="str">
        <f t="shared" si="19"/>
        <v>Мартыновский район           Сельское поселение 3</v>
      </c>
      <c r="D444" s="92" t="s">
        <v>358</v>
      </c>
    </row>
    <row r="445" spans="1:4">
      <c r="A445" s="82">
        <v>4</v>
      </c>
      <c r="B445" s="82" t="s">
        <v>594</v>
      </c>
      <c r="C445" s="82" t="str">
        <f t="shared" si="19"/>
        <v>Мартыновский район           Сельское поселение 4</v>
      </c>
      <c r="D445" s="92" t="s">
        <v>359</v>
      </c>
    </row>
    <row r="446" spans="1:4">
      <c r="A446" s="82">
        <v>5</v>
      </c>
      <c r="B446" s="82" t="s">
        <v>595</v>
      </c>
      <c r="C446" s="82" t="str">
        <f t="shared" si="19"/>
        <v>Мартыновский район           Сельское поселение 5</v>
      </c>
      <c r="D446" s="92" t="s">
        <v>360</v>
      </c>
    </row>
    <row r="447" spans="1:4">
      <c r="A447" s="82">
        <v>6</v>
      </c>
      <c r="B447" s="82" t="s">
        <v>596</v>
      </c>
      <c r="C447" s="82" t="str">
        <f t="shared" si="19"/>
        <v>Мартыновский район           Сельское поселение 6</v>
      </c>
      <c r="D447" s="92" t="s">
        <v>361</v>
      </c>
    </row>
    <row r="448" spans="1:4">
      <c r="A448" s="82">
        <v>7</v>
      </c>
      <c r="B448" s="82" t="s">
        <v>597</v>
      </c>
      <c r="C448" s="82" t="str">
        <f t="shared" si="19"/>
        <v>Мартыновский район           Сельское поселение 7</v>
      </c>
      <c r="D448" s="92" t="s">
        <v>362</v>
      </c>
    </row>
    <row r="449" spans="1:4">
      <c r="A449" s="82">
        <v>8</v>
      </c>
      <c r="B449" s="82" t="s">
        <v>598</v>
      </c>
      <c r="C449" s="82" t="str">
        <f t="shared" si="19"/>
        <v>Мартыновский район           Сельское поселение 8</v>
      </c>
      <c r="D449" s="92" t="s">
        <v>363</v>
      </c>
    </row>
    <row r="450" spans="1:4">
      <c r="A450" s="82">
        <v>9</v>
      </c>
      <c r="B450" s="82" t="s">
        <v>599</v>
      </c>
      <c r="C450" s="82" t="str">
        <f t="shared" si="19"/>
        <v>Мартыновский район           Сельское поселение 9</v>
      </c>
      <c r="D450" s="92" t="s">
        <v>364</v>
      </c>
    </row>
    <row r="451" spans="1:4">
      <c r="A451" s="82">
        <v>10</v>
      </c>
      <c r="B451" s="82" t="s">
        <v>600</v>
      </c>
      <c r="C451" s="82" t="str">
        <f t="shared" si="19"/>
        <v>Мартыновский район           Сельское поселение 10</v>
      </c>
      <c r="D451" s="92"/>
    </row>
    <row r="452" spans="1:4">
      <c r="A452" s="82">
        <v>11</v>
      </c>
      <c r="B452" s="82" t="s">
        <v>601</v>
      </c>
      <c r="C452" s="82" t="str">
        <f t="shared" si="19"/>
        <v>Мартыновский район           Сельское поселение 11</v>
      </c>
      <c r="D452" s="92"/>
    </row>
    <row r="453" spans="1:4">
      <c r="A453" s="82">
        <v>12</v>
      </c>
      <c r="B453" s="82" t="s">
        <v>602</v>
      </c>
      <c r="C453" s="82" t="str">
        <f t="shared" si="19"/>
        <v>Мартыновский район           Сельское поселение 12</v>
      </c>
      <c r="D453" s="92"/>
    </row>
    <row r="454" spans="1:4">
      <c r="A454" s="82">
        <v>13</v>
      </c>
      <c r="B454" s="82" t="s">
        <v>603</v>
      </c>
      <c r="C454" s="82" t="str">
        <f t="shared" si="19"/>
        <v>Мартыновский район           Сельское поселение 13</v>
      </c>
      <c r="D454" s="92"/>
    </row>
    <row r="455" spans="1:4">
      <c r="A455" s="82">
        <v>14</v>
      </c>
      <c r="B455" s="82" t="s">
        <v>604</v>
      </c>
      <c r="C455" s="82" t="str">
        <f t="shared" si="19"/>
        <v>Мартыновский район           Сельское поселение 14</v>
      </c>
      <c r="D455" s="92"/>
    </row>
    <row r="456" spans="1:4">
      <c r="A456" s="82">
        <v>15</v>
      </c>
      <c r="B456" s="82" t="s">
        <v>605</v>
      </c>
      <c r="C456" s="82" t="str">
        <f>CONCATENATE($A$440,B456)</f>
        <v>Мартыновский район           Сельское поселение 15</v>
      </c>
      <c r="D456" s="92"/>
    </row>
    <row r="457" spans="1:4">
      <c r="A457" s="82">
        <v>16</v>
      </c>
      <c r="B457" s="82" t="s">
        <v>606</v>
      </c>
      <c r="C457" s="82" t="str">
        <f t="shared" si="19"/>
        <v>Мартыновский район           Сельское поселение 16</v>
      </c>
      <c r="D457" s="92"/>
    </row>
    <row r="458" spans="1:4">
      <c r="A458" s="82">
        <v>17</v>
      </c>
      <c r="B458" s="82" t="s">
        <v>607</v>
      </c>
      <c r="C458" s="82" t="str">
        <f t="shared" si="19"/>
        <v>Мартыновский район           Сельское поселение 17</v>
      </c>
      <c r="D458" s="92"/>
    </row>
    <row r="459" spans="1:4">
      <c r="A459" s="82">
        <v>18</v>
      </c>
      <c r="B459" s="82" t="s">
        <v>608</v>
      </c>
      <c r="C459" s="82" t="str">
        <f t="shared" si="19"/>
        <v>Мартыновский район           Сельское поселение 18</v>
      </c>
      <c r="D459" s="92"/>
    </row>
    <row r="460" spans="1:4">
      <c r="A460" s="82">
        <v>19</v>
      </c>
      <c r="B460" s="82" t="s">
        <v>609</v>
      </c>
      <c r="C460" s="82" t="str">
        <f t="shared" si="19"/>
        <v>Мартыновский район           Сельское поселение 19</v>
      </c>
      <c r="D460" s="92"/>
    </row>
    <row r="461" spans="1:4">
      <c r="D461" s="92"/>
    </row>
    <row r="462" spans="1:4">
      <c r="A462" s="87" t="str">
        <f>МО!B37</f>
        <v xml:space="preserve">Матвеево-Курганский район    </v>
      </c>
      <c r="D462" s="87" t="s">
        <v>365</v>
      </c>
    </row>
    <row r="463" spans="1:4">
      <c r="D463" s="91" t="s">
        <v>191</v>
      </c>
    </row>
    <row r="464" spans="1:4">
      <c r="A464" s="82">
        <v>1</v>
      </c>
      <c r="B464" s="82" t="s">
        <v>591</v>
      </c>
      <c r="C464" s="82" t="str">
        <f>CONCATENATE($A$462,B464)</f>
        <v>Матвеево-Курганский район    Сельское поселение 1</v>
      </c>
      <c r="D464" s="92" t="s">
        <v>366</v>
      </c>
    </row>
    <row r="465" spans="1:4">
      <c r="A465" s="82">
        <v>2</v>
      </c>
      <c r="B465" s="82" t="s">
        <v>592</v>
      </c>
      <c r="C465" s="82" t="str">
        <f t="shared" ref="C465:C482" si="20">CONCATENATE($A$462,B465)</f>
        <v>Матвеево-Курганский район    Сельское поселение 2</v>
      </c>
      <c r="D465" s="92" t="s">
        <v>367</v>
      </c>
    </row>
    <row r="466" spans="1:4">
      <c r="A466" s="82">
        <v>3</v>
      </c>
      <c r="B466" s="82" t="s">
        <v>593</v>
      </c>
      <c r="C466" s="82" t="str">
        <f t="shared" si="20"/>
        <v>Матвеево-Курганский район    Сельское поселение 3</v>
      </c>
      <c r="D466" s="92" t="s">
        <v>368</v>
      </c>
    </row>
    <row r="467" spans="1:4">
      <c r="A467" s="82">
        <v>4</v>
      </c>
      <c r="B467" s="82" t="s">
        <v>594</v>
      </c>
      <c r="C467" s="82" t="str">
        <f t="shared" si="20"/>
        <v>Матвеево-Курганский район    Сельское поселение 4</v>
      </c>
      <c r="D467" s="92" t="s">
        <v>369</v>
      </c>
    </row>
    <row r="468" spans="1:4">
      <c r="A468" s="82">
        <v>5</v>
      </c>
      <c r="B468" s="82" t="s">
        <v>595</v>
      </c>
      <c r="C468" s="82" t="str">
        <f t="shared" si="20"/>
        <v>Матвеево-Курганский район    Сельское поселение 5</v>
      </c>
      <c r="D468" s="92" t="s">
        <v>370</v>
      </c>
    </row>
    <row r="469" spans="1:4">
      <c r="A469" s="82">
        <v>6</v>
      </c>
      <c r="B469" s="82" t="s">
        <v>596</v>
      </c>
      <c r="C469" s="82" t="str">
        <f t="shared" si="20"/>
        <v>Матвеево-Курганский район    Сельское поселение 6</v>
      </c>
      <c r="D469" s="92" t="s">
        <v>371</v>
      </c>
    </row>
    <row r="470" spans="1:4">
      <c r="A470" s="82">
        <v>7</v>
      </c>
      <c r="B470" s="82" t="s">
        <v>597</v>
      </c>
      <c r="C470" s="82" t="str">
        <f t="shared" si="20"/>
        <v>Матвеево-Курганский район    Сельское поселение 7</v>
      </c>
      <c r="D470" s="92" t="s">
        <v>372</v>
      </c>
    </row>
    <row r="471" spans="1:4">
      <c r="A471" s="82">
        <v>8</v>
      </c>
      <c r="B471" s="82" t="s">
        <v>598</v>
      </c>
      <c r="C471" s="82" t="str">
        <f t="shared" si="20"/>
        <v>Матвеево-Курганский район    Сельское поселение 8</v>
      </c>
      <c r="D471" s="92" t="s">
        <v>373</v>
      </c>
    </row>
    <row r="472" spans="1:4">
      <c r="A472" s="82">
        <v>9</v>
      </c>
      <c r="B472" s="82" t="s">
        <v>599</v>
      </c>
      <c r="C472" s="82" t="str">
        <f t="shared" si="20"/>
        <v>Матвеево-Курганский район    Сельское поселение 9</v>
      </c>
      <c r="D472" s="92"/>
    </row>
    <row r="473" spans="1:4">
      <c r="A473" s="82">
        <v>10</v>
      </c>
      <c r="B473" s="82" t="s">
        <v>600</v>
      </c>
      <c r="C473" s="82" t="str">
        <f t="shared" si="20"/>
        <v>Матвеево-Курганский район    Сельское поселение 10</v>
      </c>
      <c r="D473" s="92"/>
    </row>
    <row r="474" spans="1:4">
      <c r="A474" s="82">
        <v>11</v>
      </c>
      <c r="B474" s="82" t="s">
        <v>601</v>
      </c>
      <c r="C474" s="82" t="str">
        <f t="shared" si="20"/>
        <v>Матвеево-Курганский район    Сельское поселение 11</v>
      </c>
      <c r="D474" s="92"/>
    </row>
    <row r="475" spans="1:4">
      <c r="A475" s="82">
        <v>12</v>
      </c>
      <c r="B475" s="82" t="s">
        <v>602</v>
      </c>
      <c r="C475" s="82" t="str">
        <f t="shared" si="20"/>
        <v>Матвеево-Курганский район    Сельское поселение 12</v>
      </c>
      <c r="D475" s="92"/>
    </row>
    <row r="476" spans="1:4">
      <c r="A476" s="82">
        <v>13</v>
      </c>
      <c r="B476" s="82" t="s">
        <v>603</v>
      </c>
      <c r="C476" s="82" t="str">
        <f t="shared" si="20"/>
        <v>Матвеево-Курганский район    Сельское поселение 13</v>
      </c>
      <c r="D476" s="92"/>
    </row>
    <row r="477" spans="1:4">
      <c r="A477" s="82">
        <v>14</v>
      </c>
      <c r="B477" s="82" t="s">
        <v>604</v>
      </c>
      <c r="C477" s="82" t="str">
        <f t="shared" si="20"/>
        <v>Матвеево-Курганский район    Сельское поселение 14</v>
      </c>
      <c r="D477" s="92"/>
    </row>
    <row r="478" spans="1:4">
      <c r="A478" s="82">
        <v>15</v>
      </c>
      <c r="B478" s="82" t="s">
        <v>605</v>
      </c>
      <c r="C478" s="82" t="str">
        <f t="shared" si="20"/>
        <v>Матвеево-Курганский район    Сельское поселение 15</v>
      </c>
      <c r="D478" s="92"/>
    </row>
    <row r="479" spans="1:4">
      <c r="A479" s="82">
        <v>16</v>
      </c>
      <c r="B479" s="82" t="s">
        <v>606</v>
      </c>
      <c r="C479" s="82" t="str">
        <f t="shared" si="20"/>
        <v>Матвеево-Курганский район    Сельское поселение 16</v>
      </c>
      <c r="D479" s="92"/>
    </row>
    <row r="480" spans="1:4">
      <c r="A480" s="82">
        <v>17</v>
      </c>
      <c r="B480" s="82" t="s">
        <v>607</v>
      </c>
      <c r="C480" s="82" t="str">
        <f>CONCATENATE($A$462,B480)</f>
        <v>Матвеево-Курганский район    Сельское поселение 17</v>
      </c>
      <c r="D480" s="92"/>
    </row>
    <row r="481" spans="1:4">
      <c r="A481" s="82">
        <v>18</v>
      </c>
      <c r="B481" s="82" t="s">
        <v>608</v>
      </c>
      <c r="C481" s="82" t="str">
        <f t="shared" si="20"/>
        <v>Матвеево-Курганский район    Сельское поселение 18</v>
      </c>
      <c r="D481" s="92"/>
    </row>
    <row r="482" spans="1:4">
      <c r="A482" s="82">
        <v>19</v>
      </c>
      <c r="B482" s="82" t="s">
        <v>609</v>
      </c>
      <c r="C482" s="82" t="str">
        <f t="shared" si="20"/>
        <v>Матвеево-Курганский район    Сельское поселение 19</v>
      </c>
      <c r="D482" s="92"/>
    </row>
    <row r="483" spans="1:4">
      <c r="D483" s="92"/>
    </row>
    <row r="484" spans="1:4">
      <c r="A484" s="87" t="str">
        <f>МО!B38</f>
        <v xml:space="preserve">Миллеровский район           </v>
      </c>
      <c r="D484" s="87" t="s">
        <v>374</v>
      </c>
    </row>
    <row r="485" spans="1:4">
      <c r="D485" s="91" t="s">
        <v>191</v>
      </c>
    </row>
    <row r="486" spans="1:4">
      <c r="A486" s="82">
        <v>1</v>
      </c>
      <c r="B486" s="82" t="s">
        <v>591</v>
      </c>
      <c r="C486" s="82" t="str">
        <f>CONCATENATE($A$484,B486)</f>
        <v>Миллеровский район           Сельское поселение 1</v>
      </c>
      <c r="D486" s="92" t="s">
        <v>375</v>
      </c>
    </row>
    <row r="487" spans="1:4">
      <c r="A487" s="82">
        <v>2</v>
      </c>
      <c r="B487" s="82" t="s">
        <v>592</v>
      </c>
      <c r="C487" s="82" t="str">
        <f t="shared" ref="C487:C504" si="21">CONCATENATE($A$484,B487)</f>
        <v>Миллеровский район           Сельское поселение 2</v>
      </c>
      <c r="D487" s="92" t="s">
        <v>376</v>
      </c>
    </row>
    <row r="488" spans="1:4">
      <c r="A488" s="82">
        <v>3</v>
      </c>
      <c r="B488" s="82" t="s">
        <v>593</v>
      </c>
      <c r="C488" s="82" t="str">
        <f t="shared" si="21"/>
        <v>Миллеровский район           Сельское поселение 3</v>
      </c>
      <c r="D488" s="92" t="s">
        <v>377</v>
      </c>
    </row>
    <row r="489" spans="1:4">
      <c r="A489" s="82">
        <v>4</v>
      </c>
      <c r="B489" s="82" t="s">
        <v>594</v>
      </c>
      <c r="C489" s="82" t="str">
        <f t="shared" si="21"/>
        <v>Миллеровский район           Сельское поселение 4</v>
      </c>
      <c r="D489" s="92" t="s">
        <v>378</v>
      </c>
    </row>
    <row r="490" spans="1:4">
      <c r="A490" s="82">
        <v>5</v>
      </c>
      <c r="B490" s="82" t="s">
        <v>595</v>
      </c>
      <c r="C490" s="82" t="str">
        <f t="shared" si="21"/>
        <v>Миллеровский район           Сельское поселение 5</v>
      </c>
      <c r="D490" s="92" t="s">
        <v>379</v>
      </c>
    </row>
    <row r="491" spans="1:4">
      <c r="A491" s="82">
        <v>6</v>
      </c>
      <c r="B491" s="82" t="s">
        <v>596</v>
      </c>
      <c r="C491" s="82" t="str">
        <f t="shared" si="21"/>
        <v>Миллеровский район           Сельское поселение 6</v>
      </c>
      <c r="D491" s="92" t="s">
        <v>380</v>
      </c>
    </row>
    <row r="492" spans="1:4">
      <c r="A492" s="82">
        <v>7</v>
      </c>
      <c r="B492" s="82" t="s">
        <v>597</v>
      </c>
      <c r="C492" s="82" t="str">
        <f t="shared" si="21"/>
        <v>Миллеровский район           Сельское поселение 7</v>
      </c>
      <c r="D492" s="92" t="s">
        <v>381</v>
      </c>
    </row>
    <row r="493" spans="1:4">
      <c r="A493" s="82">
        <v>8</v>
      </c>
      <c r="B493" s="82" t="s">
        <v>598</v>
      </c>
      <c r="C493" s="82" t="str">
        <f t="shared" si="21"/>
        <v>Миллеровский район           Сельское поселение 8</v>
      </c>
      <c r="D493" s="92" t="s">
        <v>382</v>
      </c>
    </row>
    <row r="494" spans="1:4">
      <c r="A494" s="82">
        <v>9</v>
      </c>
      <c r="B494" s="82" t="s">
        <v>599</v>
      </c>
      <c r="C494" s="82" t="str">
        <f t="shared" si="21"/>
        <v>Миллеровский район           Сельское поселение 9</v>
      </c>
      <c r="D494" s="92" t="s">
        <v>383</v>
      </c>
    </row>
    <row r="495" spans="1:4">
      <c r="A495" s="82">
        <v>10</v>
      </c>
      <c r="B495" s="82" t="s">
        <v>600</v>
      </c>
      <c r="C495" s="82" t="str">
        <f t="shared" si="21"/>
        <v>Миллеровский район           Сельское поселение 10</v>
      </c>
      <c r="D495" s="92" t="s">
        <v>384</v>
      </c>
    </row>
    <row r="496" spans="1:4">
      <c r="A496" s="82">
        <v>11</v>
      </c>
      <c r="B496" s="82" t="s">
        <v>601</v>
      </c>
      <c r="C496" s="82" t="str">
        <f t="shared" si="21"/>
        <v>Миллеровский район           Сельское поселение 11</v>
      </c>
      <c r="D496" s="92" t="s">
        <v>385</v>
      </c>
    </row>
    <row r="497" spans="1:4">
      <c r="A497" s="82">
        <v>12</v>
      </c>
      <c r="B497" s="82" t="s">
        <v>602</v>
      </c>
      <c r="C497" s="82" t="str">
        <f t="shared" si="21"/>
        <v>Миллеровский район           Сельское поселение 12</v>
      </c>
      <c r="D497" s="92" t="s">
        <v>386</v>
      </c>
    </row>
    <row r="498" spans="1:4">
      <c r="A498" s="82">
        <v>13</v>
      </c>
      <c r="B498" s="82" t="s">
        <v>603</v>
      </c>
      <c r="C498" s="82" t="str">
        <f t="shared" si="21"/>
        <v>Миллеровский район           Сельское поселение 13</v>
      </c>
      <c r="D498" s="92" t="s">
        <v>387</v>
      </c>
    </row>
    <row r="499" spans="1:4">
      <c r="A499" s="82">
        <v>14</v>
      </c>
      <c r="B499" s="82" t="s">
        <v>604</v>
      </c>
      <c r="C499" s="82" t="str">
        <f t="shared" si="21"/>
        <v>Миллеровский район           Сельское поселение 14</v>
      </c>
      <c r="D499" s="92"/>
    </row>
    <row r="500" spans="1:4">
      <c r="A500" s="82">
        <v>15</v>
      </c>
      <c r="B500" s="82" t="s">
        <v>605</v>
      </c>
      <c r="C500" s="82" t="str">
        <f t="shared" si="21"/>
        <v>Миллеровский район           Сельское поселение 15</v>
      </c>
      <c r="D500" s="92"/>
    </row>
    <row r="501" spans="1:4">
      <c r="A501" s="82">
        <v>16</v>
      </c>
      <c r="B501" s="82" t="s">
        <v>606</v>
      </c>
      <c r="C501" s="82" t="str">
        <f t="shared" si="21"/>
        <v>Миллеровский район           Сельское поселение 16</v>
      </c>
      <c r="D501" s="92"/>
    </row>
    <row r="502" spans="1:4">
      <c r="A502" s="82">
        <v>17</v>
      </c>
      <c r="B502" s="82" t="s">
        <v>607</v>
      </c>
      <c r="C502" s="82" t="str">
        <f t="shared" si="21"/>
        <v>Миллеровский район           Сельское поселение 17</v>
      </c>
      <c r="D502" s="92"/>
    </row>
    <row r="503" spans="1:4">
      <c r="A503" s="82">
        <v>18</v>
      </c>
      <c r="B503" s="82" t="s">
        <v>608</v>
      </c>
      <c r="C503" s="82" t="str">
        <f t="shared" si="21"/>
        <v>Миллеровский район           Сельское поселение 18</v>
      </c>
      <c r="D503" s="92"/>
    </row>
    <row r="504" spans="1:4">
      <c r="A504" s="82">
        <v>19</v>
      </c>
      <c r="B504" s="82" t="s">
        <v>609</v>
      </c>
      <c r="C504" s="82" t="str">
        <f t="shared" si="21"/>
        <v>Миллеровский район           Сельское поселение 19</v>
      </c>
      <c r="D504" s="92"/>
    </row>
    <row r="505" spans="1:4">
      <c r="D505" s="92"/>
    </row>
    <row r="506" spans="1:4">
      <c r="A506" s="87" t="str">
        <f>МО!B39</f>
        <v xml:space="preserve">Милютинский район            </v>
      </c>
      <c r="D506" s="87" t="s">
        <v>388</v>
      </c>
    </row>
    <row r="507" spans="1:4">
      <c r="D507" s="91" t="s">
        <v>191</v>
      </c>
    </row>
    <row r="508" spans="1:4">
      <c r="A508" s="82">
        <v>1</v>
      </c>
      <c r="B508" s="82" t="s">
        <v>591</v>
      </c>
      <c r="C508" s="82" t="str">
        <f>CONCATENATE($A$506,B508)</f>
        <v>Милютинский район            Сельское поселение 1</v>
      </c>
      <c r="D508" s="92" t="s">
        <v>389</v>
      </c>
    </row>
    <row r="509" spans="1:4">
      <c r="A509" s="82">
        <v>2</v>
      </c>
      <c r="B509" s="82" t="s">
        <v>592</v>
      </c>
      <c r="C509" s="82" t="str">
        <f t="shared" ref="C509:C526" si="22">CONCATENATE($A$506,B509)</f>
        <v>Милютинский район            Сельское поселение 2</v>
      </c>
      <c r="D509" s="92" t="s">
        <v>390</v>
      </c>
    </row>
    <row r="510" spans="1:4">
      <c r="A510" s="82">
        <v>3</v>
      </c>
      <c r="B510" s="82" t="s">
        <v>593</v>
      </c>
      <c r="C510" s="82" t="str">
        <f t="shared" si="22"/>
        <v>Милютинский район            Сельское поселение 3</v>
      </c>
      <c r="D510" s="92" t="s">
        <v>391</v>
      </c>
    </row>
    <row r="511" spans="1:4">
      <c r="A511" s="82">
        <v>4</v>
      </c>
      <c r="B511" s="82" t="s">
        <v>594</v>
      </c>
      <c r="C511" s="82" t="str">
        <f t="shared" si="22"/>
        <v>Милютинский район            Сельское поселение 4</v>
      </c>
      <c r="D511" s="92" t="s">
        <v>392</v>
      </c>
    </row>
    <row r="512" spans="1:4">
      <c r="A512" s="82">
        <v>5</v>
      </c>
      <c r="B512" s="82" t="s">
        <v>595</v>
      </c>
      <c r="C512" s="82" t="str">
        <f t="shared" si="22"/>
        <v>Милютинский район            Сельское поселение 5</v>
      </c>
      <c r="D512" s="92" t="s">
        <v>393</v>
      </c>
    </row>
    <row r="513" spans="1:4">
      <c r="A513" s="82">
        <v>6</v>
      </c>
      <c r="B513" s="82" t="s">
        <v>596</v>
      </c>
      <c r="C513" s="82" t="str">
        <f t="shared" si="22"/>
        <v>Милютинский район            Сельское поселение 6</v>
      </c>
      <c r="D513" s="92" t="s">
        <v>394</v>
      </c>
    </row>
    <row r="514" spans="1:4">
      <c r="A514" s="82">
        <v>7</v>
      </c>
      <c r="B514" s="82" t="s">
        <v>597</v>
      </c>
      <c r="C514" s="82" t="str">
        <f t="shared" si="22"/>
        <v>Милютинский район            Сельское поселение 7</v>
      </c>
      <c r="D514" s="92" t="s">
        <v>395</v>
      </c>
    </row>
    <row r="515" spans="1:4">
      <c r="A515" s="82">
        <v>8</v>
      </c>
      <c r="B515" s="82" t="s">
        <v>598</v>
      </c>
      <c r="C515" s="82" t="str">
        <f t="shared" si="22"/>
        <v>Милютинский район            Сельское поселение 8</v>
      </c>
      <c r="D515" s="92"/>
    </row>
    <row r="516" spans="1:4">
      <c r="A516" s="82">
        <v>9</v>
      </c>
      <c r="B516" s="82" t="s">
        <v>599</v>
      </c>
      <c r="C516" s="82" t="str">
        <f t="shared" si="22"/>
        <v>Милютинский район            Сельское поселение 9</v>
      </c>
      <c r="D516" s="92"/>
    </row>
    <row r="517" spans="1:4">
      <c r="A517" s="82">
        <v>10</v>
      </c>
      <c r="B517" s="82" t="s">
        <v>600</v>
      </c>
      <c r="C517" s="82" t="str">
        <f t="shared" si="22"/>
        <v>Милютинский район            Сельское поселение 10</v>
      </c>
      <c r="D517" s="92"/>
    </row>
    <row r="518" spans="1:4">
      <c r="A518" s="82">
        <v>11</v>
      </c>
      <c r="B518" s="82" t="s">
        <v>601</v>
      </c>
      <c r="C518" s="82" t="str">
        <f t="shared" si="22"/>
        <v>Милютинский район            Сельское поселение 11</v>
      </c>
      <c r="D518" s="92"/>
    </row>
    <row r="519" spans="1:4">
      <c r="A519" s="82">
        <v>12</v>
      </c>
      <c r="B519" s="82" t="s">
        <v>602</v>
      </c>
      <c r="C519" s="82" t="str">
        <f t="shared" si="22"/>
        <v>Милютинский район            Сельское поселение 12</v>
      </c>
      <c r="D519" s="92"/>
    </row>
    <row r="520" spans="1:4">
      <c r="A520" s="82">
        <v>13</v>
      </c>
      <c r="B520" s="82" t="s">
        <v>603</v>
      </c>
      <c r="C520" s="82" t="str">
        <f t="shared" si="22"/>
        <v>Милютинский район            Сельское поселение 13</v>
      </c>
      <c r="D520" s="92"/>
    </row>
    <row r="521" spans="1:4">
      <c r="A521" s="82">
        <v>14</v>
      </c>
      <c r="B521" s="82" t="s">
        <v>604</v>
      </c>
      <c r="C521" s="82" t="str">
        <f t="shared" si="22"/>
        <v>Милютинский район            Сельское поселение 14</v>
      </c>
      <c r="D521" s="92"/>
    </row>
    <row r="522" spans="1:4">
      <c r="A522" s="82">
        <v>15</v>
      </c>
      <c r="B522" s="82" t="s">
        <v>605</v>
      </c>
      <c r="C522" s="82" t="str">
        <f t="shared" si="22"/>
        <v>Милютинский район            Сельское поселение 15</v>
      </c>
      <c r="D522" s="92"/>
    </row>
    <row r="523" spans="1:4">
      <c r="A523" s="82">
        <v>16</v>
      </c>
      <c r="B523" s="82" t="s">
        <v>606</v>
      </c>
      <c r="C523" s="82" t="str">
        <f t="shared" si="22"/>
        <v>Милютинский район            Сельское поселение 16</v>
      </c>
      <c r="D523" s="92"/>
    </row>
    <row r="524" spans="1:4">
      <c r="A524" s="82">
        <v>17</v>
      </c>
      <c r="B524" s="82" t="s">
        <v>607</v>
      </c>
      <c r="C524" s="82" t="str">
        <f t="shared" si="22"/>
        <v>Милютинский район            Сельское поселение 17</v>
      </c>
      <c r="D524" s="92"/>
    </row>
    <row r="525" spans="1:4">
      <c r="A525" s="82">
        <v>18</v>
      </c>
      <c r="B525" s="82" t="s">
        <v>608</v>
      </c>
      <c r="C525" s="82" t="str">
        <f>CONCATENATE($A$506,B525)</f>
        <v>Милютинский район            Сельское поселение 18</v>
      </c>
      <c r="D525" s="92"/>
    </row>
    <row r="526" spans="1:4">
      <c r="A526" s="82">
        <v>19</v>
      </c>
      <c r="B526" s="82" t="s">
        <v>609</v>
      </c>
      <c r="C526" s="82" t="str">
        <f t="shared" si="22"/>
        <v>Милютинский район            Сельское поселение 19</v>
      </c>
      <c r="D526" s="92"/>
    </row>
    <row r="527" spans="1:4">
      <c r="D527" s="92"/>
    </row>
    <row r="528" spans="1:4">
      <c r="A528" s="87" t="str">
        <f>МО!B40</f>
        <v xml:space="preserve">Морозовский район            </v>
      </c>
      <c r="D528" s="87" t="s">
        <v>396</v>
      </c>
    </row>
    <row r="529" spans="1:4">
      <c r="D529" s="91" t="s">
        <v>191</v>
      </c>
    </row>
    <row r="530" spans="1:4">
      <c r="A530" s="82">
        <v>1</v>
      </c>
      <c r="B530" s="82" t="s">
        <v>591</v>
      </c>
      <c r="C530" s="82" t="str">
        <f>CONCATENATE($A$528,B530)</f>
        <v>Морозовский район            Сельское поселение 1</v>
      </c>
      <c r="D530" s="92" t="s">
        <v>397</v>
      </c>
    </row>
    <row r="531" spans="1:4">
      <c r="A531" s="82">
        <v>2</v>
      </c>
      <c r="B531" s="82" t="s">
        <v>592</v>
      </c>
      <c r="C531" s="82" t="str">
        <f t="shared" ref="C531:C547" si="23">CONCATENATE($A$528,B531)</f>
        <v>Морозовский район            Сельское поселение 2</v>
      </c>
      <c r="D531" s="92" t="s">
        <v>398</v>
      </c>
    </row>
    <row r="532" spans="1:4">
      <c r="A532" s="82">
        <v>3</v>
      </c>
      <c r="B532" s="82" t="s">
        <v>593</v>
      </c>
      <c r="C532" s="82" t="str">
        <f t="shared" si="23"/>
        <v>Морозовский район            Сельское поселение 3</v>
      </c>
      <c r="D532" s="92" t="s">
        <v>399</v>
      </c>
    </row>
    <row r="533" spans="1:4">
      <c r="A533" s="82">
        <v>4</v>
      </c>
      <c r="B533" s="82" t="s">
        <v>594</v>
      </c>
      <c r="C533" s="82" t="str">
        <f t="shared" si="23"/>
        <v>Морозовский район            Сельское поселение 4</v>
      </c>
      <c r="D533" s="92" t="s">
        <v>400</v>
      </c>
    </row>
    <row r="534" spans="1:4">
      <c r="A534" s="82">
        <v>5</v>
      </c>
      <c r="B534" s="82" t="s">
        <v>595</v>
      </c>
      <c r="C534" s="82" t="str">
        <f t="shared" si="23"/>
        <v>Морозовский район            Сельское поселение 5</v>
      </c>
      <c r="D534" s="92" t="s">
        <v>401</v>
      </c>
    </row>
    <row r="535" spans="1:4">
      <c r="A535" s="82">
        <v>6</v>
      </c>
      <c r="B535" s="82" t="s">
        <v>596</v>
      </c>
      <c r="C535" s="82" t="str">
        <f t="shared" si="23"/>
        <v>Морозовский район            Сельское поселение 6</v>
      </c>
      <c r="D535" s="92" t="s">
        <v>402</v>
      </c>
    </row>
    <row r="536" spans="1:4">
      <c r="A536" s="82">
        <v>7</v>
      </c>
      <c r="B536" s="82" t="s">
        <v>597</v>
      </c>
      <c r="C536" s="82" t="str">
        <f t="shared" si="23"/>
        <v>Морозовский район            Сельское поселение 7</v>
      </c>
      <c r="D536" s="92" t="s">
        <v>403</v>
      </c>
    </row>
    <row r="537" spans="1:4">
      <c r="A537" s="82">
        <v>8</v>
      </c>
      <c r="B537" s="82" t="s">
        <v>598</v>
      </c>
      <c r="C537" s="82" t="str">
        <f t="shared" si="23"/>
        <v>Морозовский район            Сельское поселение 8</v>
      </c>
      <c r="D537" s="92" t="s">
        <v>404</v>
      </c>
    </row>
    <row r="538" spans="1:4">
      <c r="A538" s="82">
        <v>9</v>
      </c>
      <c r="B538" s="82" t="s">
        <v>599</v>
      </c>
      <c r="C538" s="82" t="str">
        <f t="shared" si="23"/>
        <v>Морозовский район            Сельское поселение 9</v>
      </c>
      <c r="D538" s="92" t="s">
        <v>405</v>
      </c>
    </row>
    <row r="539" spans="1:4">
      <c r="A539" s="82">
        <v>10</v>
      </c>
      <c r="B539" s="82" t="s">
        <v>600</v>
      </c>
      <c r="C539" s="82" t="str">
        <f t="shared" si="23"/>
        <v>Морозовский район            Сельское поселение 10</v>
      </c>
      <c r="D539" s="92"/>
    </row>
    <row r="540" spans="1:4">
      <c r="A540" s="82">
        <v>11</v>
      </c>
      <c r="B540" s="82" t="s">
        <v>601</v>
      </c>
      <c r="C540" s="82" t="str">
        <f t="shared" si="23"/>
        <v>Морозовский район            Сельское поселение 11</v>
      </c>
      <c r="D540" s="92"/>
    </row>
    <row r="541" spans="1:4">
      <c r="A541" s="82">
        <v>12</v>
      </c>
      <c r="B541" s="82" t="s">
        <v>602</v>
      </c>
      <c r="C541" s="82" t="str">
        <f t="shared" si="23"/>
        <v>Морозовский район            Сельское поселение 12</v>
      </c>
      <c r="D541" s="92"/>
    </row>
    <row r="542" spans="1:4">
      <c r="A542" s="82">
        <v>13</v>
      </c>
      <c r="B542" s="82" t="s">
        <v>603</v>
      </c>
      <c r="C542" s="82" t="str">
        <f t="shared" si="23"/>
        <v>Морозовский район            Сельское поселение 13</v>
      </c>
      <c r="D542" s="92"/>
    </row>
    <row r="543" spans="1:4">
      <c r="A543" s="82">
        <v>14</v>
      </c>
      <c r="B543" s="82" t="s">
        <v>604</v>
      </c>
      <c r="C543" s="82" t="str">
        <f t="shared" si="23"/>
        <v>Морозовский район            Сельское поселение 14</v>
      </c>
      <c r="D543" s="92"/>
    </row>
    <row r="544" spans="1:4">
      <c r="A544" s="82">
        <v>15</v>
      </c>
      <c r="B544" s="82" t="s">
        <v>605</v>
      </c>
      <c r="C544" s="82" t="str">
        <f t="shared" si="23"/>
        <v>Морозовский район            Сельское поселение 15</v>
      </c>
      <c r="D544" s="92"/>
    </row>
    <row r="545" spans="1:4">
      <c r="A545" s="82">
        <v>16</v>
      </c>
      <c r="B545" s="82" t="s">
        <v>606</v>
      </c>
      <c r="C545" s="82" t="str">
        <f t="shared" si="23"/>
        <v>Морозовский район            Сельское поселение 16</v>
      </c>
      <c r="D545" s="92"/>
    </row>
    <row r="546" spans="1:4">
      <c r="A546" s="82">
        <v>17</v>
      </c>
      <c r="B546" s="82" t="s">
        <v>607</v>
      </c>
      <c r="C546" s="82" t="str">
        <f t="shared" si="23"/>
        <v>Морозовский район            Сельское поселение 17</v>
      </c>
      <c r="D546" s="92"/>
    </row>
    <row r="547" spans="1:4">
      <c r="A547" s="82">
        <v>18</v>
      </c>
      <c r="B547" s="82" t="s">
        <v>608</v>
      </c>
      <c r="C547" s="82" t="str">
        <f t="shared" si="23"/>
        <v>Морозовский район            Сельское поселение 18</v>
      </c>
      <c r="D547" s="92"/>
    </row>
    <row r="548" spans="1:4">
      <c r="A548" s="82">
        <v>19</v>
      </c>
      <c r="B548" s="82" t="s">
        <v>609</v>
      </c>
      <c r="C548" s="82" t="str">
        <f>CONCATENATE($A$528,B548)</f>
        <v>Морозовский район            Сельское поселение 19</v>
      </c>
      <c r="D548" s="92"/>
    </row>
    <row r="549" spans="1:4">
      <c r="D549" s="92"/>
    </row>
    <row r="550" spans="1:4">
      <c r="A550" s="87" t="str">
        <f>МО!B41</f>
        <v xml:space="preserve">Мясниковский район           </v>
      </c>
      <c r="D550" s="87" t="s">
        <v>406</v>
      </c>
    </row>
    <row r="551" spans="1:4">
      <c r="D551" s="91" t="s">
        <v>191</v>
      </c>
    </row>
    <row r="552" spans="1:4">
      <c r="A552" s="82">
        <v>1</v>
      </c>
      <c r="B552" s="82" t="s">
        <v>591</v>
      </c>
      <c r="D552" s="92" t="s">
        <v>407</v>
      </c>
    </row>
    <row r="553" spans="1:4">
      <c r="A553" s="82">
        <v>2</v>
      </c>
      <c r="B553" s="82" t="s">
        <v>592</v>
      </c>
      <c r="C553" s="82" t="str">
        <f t="shared" ref="C553:C570" si="24">CONCATENATE($A$550,B553)</f>
        <v>Мясниковский район           Сельское поселение 2</v>
      </c>
      <c r="D553" s="92" t="s">
        <v>408</v>
      </c>
    </row>
    <row r="554" spans="1:4">
      <c r="A554" s="82">
        <v>3</v>
      </c>
      <c r="B554" s="82" t="s">
        <v>593</v>
      </c>
      <c r="C554" s="82" t="str">
        <f>CONCATENATE($A$550,B554)</f>
        <v>Мясниковский район           Сельское поселение 3</v>
      </c>
      <c r="D554" s="92" t="s">
        <v>409</v>
      </c>
    </row>
    <row r="555" spans="1:4">
      <c r="A555" s="82">
        <v>4</v>
      </c>
      <c r="B555" s="82" t="s">
        <v>594</v>
      </c>
      <c r="C555" s="82" t="str">
        <f t="shared" si="24"/>
        <v>Мясниковский район           Сельское поселение 4</v>
      </c>
      <c r="D555" s="92" t="s">
        <v>410</v>
      </c>
    </row>
    <row r="556" spans="1:4">
      <c r="A556" s="82">
        <v>5</v>
      </c>
      <c r="B556" s="82" t="s">
        <v>595</v>
      </c>
      <c r="C556" s="82" t="str">
        <f t="shared" si="24"/>
        <v>Мясниковский район           Сельское поселение 5</v>
      </c>
      <c r="D556" s="92" t="s">
        <v>411</v>
      </c>
    </row>
    <row r="557" spans="1:4">
      <c r="A557" s="82">
        <v>6</v>
      </c>
      <c r="B557" s="82" t="s">
        <v>596</v>
      </c>
      <c r="C557" s="82" t="str">
        <f t="shared" si="24"/>
        <v>Мясниковский район           Сельское поселение 6</v>
      </c>
      <c r="D557" s="92" t="s">
        <v>412</v>
      </c>
    </row>
    <row r="558" spans="1:4">
      <c r="A558" s="82">
        <v>7</v>
      </c>
      <c r="B558" s="82" t="s">
        <v>597</v>
      </c>
      <c r="C558" s="82" t="str">
        <f t="shared" si="24"/>
        <v>Мясниковский район           Сельское поселение 7</v>
      </c>
      <c r="D558" s="92" t="s">
        <v>413</v>
      </c>
    </row>
    <row r="559" spans="1:4">
      <c r="A559" s="82">
        <v>8</v>
      </c>
      <c r="B559" s="82" t="s">
        <v>598</v>
      </c>
      <c r="C559" s="82" t="str">
        <f t="shared" si="24"/>
        <v>Мясниковский район           Сельское поселение 8</v>
      </c>
      <c r="D559" s="92"/>
    </row>
    <row r="560" spans="1:4">
      <c r="A560" s="82">
        <v>9</v>
      </c>
      <c r="B560" s="82" t="s">
        <v>599</v>
      </c>
      <c r="C560" s="82" t="str">
        <f t="shared" si="24"/>
        <v>Мясниковский район           Сельское поселение 9</v>
      </c>
      <c r="D560" s="92"/>
    </row>
    <row r="561" spans="1:4">
      <c r="A561" s="82">
        <v>10</v>
      </c>
      <c r="B561" s="82" t="s">
        <v>600</v>
      </c>
      <c r="C561" s="82" t="str">
        <f t="shared" si="24"/>
        <v>Мясниковский район           Сельское поселение 10</v>
      </c>
      <c r="D561" s="92"/>
    </row>
    <row r="562" spans="1:4">
      <c r="A562" s="82">
        <v>11</v>
      </c>
      <c r="B562" s="82" t="s">
        <v>601</v>
      </c>
      <c r="C562" s="82" t="str">
        <f t="shared" si="24"/>
        <v>Мясниковский район           Сельское поселение 11</v>
      </c>
      <c r="D562" s="92"/>
    </row>
    <row r="563" spans="1:4">
      <c r="A563" s="82">
        <v>12</v>
      </c>
      <c r="B563" s="82" t="s">
        <v>602</v>
      </c>
      <c r="C563" s="82" t="str">
        <f t="shared" si="24"/>
        <v>Мясниковский район           Сельское поселение 12</v>
      </c>
      <c r="D563" s="92"/>
    </row>
    <row r="564" spans="1:4">
      <c r="A564" s="82">
        <v>13</v>
      </c>
      <c r="B564" s="82" t="s">
        <v>603</v>
      </c>
      <c r="C564" s="82" t="str">
        <f t="shared" si="24"/>
        <v>Мясниковский район           Сельское поселение 13</v>
      </c>
      <c r="D564" s="92"/>
    </row>
    <row r="565" spans="1:4">
      <c r="A565" s="82">
        <v>14</v>
      </c>
      <c r="B565" s="82" t="s">
        <v>604</v>
      </c>
      <c r="C565" s="82" t="str">
        <f t="shared" si="24"/>
        <v>Мясниковский район           Сельское поселение 14</v>
      </c>
      <c r="D565" s="92"/>
    </row>
    <row r="566" spans="1:4">
      <c r="A566" s="82">
        <v>15</v>
      </c>
      <c r="B566" s="82" t="s">
        <v>605</v>
      </c>
      <c r="C566" s="82" t="str">
        <f t="shared" si="24"/>
        <v>Мясниковский район           Сельское поселение 15</v>
      </c>
      <c r="D566" s="92"/>
    </row>
    <row r="567" spans="1:4">
      <c r="A567" s="82">
        <v>16</v>
      </c>
      <c r="B567" s="82" t="s">
        <v>606</v>
      </c>
      <c r="C567" s="82" t="str">
        <f t="shared" si="24"/>
        <v>Мясниковский район           Сельское поселение 16</v>
      </c>
      <c r="D567" s="92"/>
    </row>
    <row r="568" spans="1:4">
      <c r="A568" s="82">
        <v>17</v>
      </c>
      <c r="B568" s="82" t="s">
        <v>607</v>
      </c>
      <c r="C568" s="82" t="str">
        <f t="shared" si="24"/>
        <v>Мясниковский район           Сельское поселение 17</v>
      </c>
      <c r="D568" s="92"/>
    </row>
    <row r="569" spans="1:4">
      <c r="A569" s="82">
        <v>18</v>
      </c>
      <c r="B569" s="82" t="s">
        <v>608</v>
      </c>
      <c r="C569" s="82" t="str">
        <f t="shared" si="24"/>
        <v>Мясниковский район           Сельское поселение 18</v>
      </c>
      <c r="D569" s="92"/>
    </row>
    <row r="570" spans="1:4">
      <c r="A570" s="82">
        <v>19</v>
      </c>
      <c r="B570" s="82" t="s">
        <v>609</v>
      </c>
      <c r="C570" s="82" t="str">
        <f t="shared" si="24"/>
        <v>Мясниковский район           Сельское поселение 19</v>
      </c>
      <c r="D570" s="92"/>
    </row>
    <row r="571" spans="1:4">
      <c r="D571" s="92"/>
    </row>
    <row r="572" spans="1:4">
      <c r="A572" s="87" t="str">
        <f>МО!B42</f>
        <v xml:space="preserve">Неклиновский район           </v>
      </c>
      <c r="D572" s="87" t="s">
        <v>414</v>
      </c>
    </row>
    <row r="573" spans="1:4">
      <c r="D573" s="91" t="s">
        <v>191</v>
      </c>
    </row>
    <row r="574" spans="1:4">
      <c r="A574" s="82">
        <v>1</v>
      </c>
      <c r="B574" s="82" t="s">
        <v>591</v>
      </c>
      <c r="C574" s="82" t="str">
        <f>CONCATENATE($A$572,B574)</f>
        <v>Неклиновский район           Сельское поселение 1</v>
      </c>
      <c r="D574" s="92" t="s">
        <v>415</v>
      </c>
    </row>
    <row r="575" spans="1:4">
      <c r="A575" s="82">
        <v>2</v>
      </c>
      <c r="B575" s="82" t="s">
        <v>592</v>
      </c>
      <c r="C575" s="82" t="str">
        <f t="shared" ref="C575:C592" si="25">CONCATENATE($A$572,B575)</f>
        <v>Неклиновский район           Сельское поселение 2</v>
      </c>
      <c r="D575" s="92" t="s">
        <v>416</v>
      </c>
    </row>
    <row r="576" spans="1:4">
      <c r="A576" s="82">
        <v>3</v>
      </c>
      <c r="B576" s="82" t="s">
        <v>593</v>
      </c>
      <c r="C576" s="82" t="str">
        <f t="shared" si="25"/>
        <v>Неклиновский район           Сельское поселение 3</v>
      </c>
      <c r="D576" s="92" t="s">
        <v>417</v>
      </c>
    </row>
    <row r="577" spans="1:4">
      <c r="A577" s="82">
        <v>4</v>
      </c>
      <c r="B577" s="82" t="s">
        <v>594</v>
      </c>
      <c r="C577" s="82" t="str">
        <f t="shared" si="25"/>
        <v>Неклиновский район           Сельское поселение 4</v>
      </c>
      <c r="D577" s="92" t="s">
        <v>418</v>
      </c>
    </row>
    <row r="578" spans="1:4">
      <c r="A578" s="82">
        <v>5</v>
      </c>
      <c r="B578" s="82" t="s">
        <v>595</v>
      </c>
      <c r="C578" s="82" t="str">
        <f t="shared" si="25"/>
        <v>Неклиновский район           Сельское поселение 5</v>
      </c>
      <c r="D578" s="92" t="s">
        <v>419</v>
      </c>
    </row>
    <row r="579" spans="1:4">
      <c r="A579" s="82">
        <v>6</v>
      </c>
      <c r="B579" s="82" t="s">
        <v>596</v>
      </c>
      <c r="C579" s="82" t="str">
        <f t="shared" si="25"/>
        <v>Неклиновский район           Сельское поселение 6</v>
      </c>
      <c r="D579" s="92" t="s">
        <v>420</v>
      </c>
    </row>
    <row r="580" spans="1:4">
      <c r="A580" s="82">
        <v>7</v>
      </c>
      <c r="B580" s="82" t="s">
        <v>597</v>
      </c>
      <c r="C580" s="82" t="str">
        <f t="shared" si="25"/>
        <v>Неклиновский район           Сельское поселение 7</v>
      </c>
      <c r="D580" s="92" t="s">
        <v>334</v>
      </c>
    </row>
    <row r="581" spans="1:4">
      <c r="A581" s="82">
        <v>8</v>
      </c>
      <c r="B581" s="82" t="s">
        <v>598</v>
      </c>
      <c r="C581" s="82" t="str">
        <f t="shared" si="25"/>
        <v>Неклиновский район           Сельское поселение 8</v>
      </c>
      <c r="D581" s="92" t="s">
        <v>421</v>
      </c>
    </row>
    <row r="582" spans="1:4">
      <c r="A582" s="82">
        <v>9</v>
      </c>
      <c r="B582" s="82" t="s">
        <v>599</v>
      </c>
      <c r="C582" s="82" t="str">
        <f t="shared" si="25"/>
        <v>Неклиновский район           Сельское поселение 9</v>
      </c>
      <c r="D582" s="92" t="s">
        <v>422</v>
      </c>
    </row>
    <row r="583" spans="1:4">
      <c r="A583" s="82">
        <v>10</v>
      </c>
      <c r="B583" s="82" t="s">
        <v>600</v>
      </c>
      <c r="C583" s="82" t="str">
        <f t="shared" si="25"/>
        <v>Неклиновский район           Сельское поселение 10</v>
      </c>
      <c r="D583" s="92" t="s">
        <v>423</v>
      </c>
    </row>
    <row r="584" spans="1:4">
      <c r="A584" s="82">
        <v>11</v>
      </c>
      <c r="B584" s="82" t="s">
        <v>601</v>
      </c>
      <c r="C584" s="82" t="str">
        <f t="shared" si="25"/>
        <v>Неклиновский район           Сельское поселение 11</v>
      </c>
      <c r="D584" s="92" t="s">
        <v>424</v>
      </c>
    </row>
    <row r="585" spans="1:4">
      <c r="A585" s="82">
        <v>12</v>
      </c>
      <c r="B585" s="82" t="s">
        <v>602</v>
      </c>
      <c r="C585" s="82" t="str">
        <f t="shared" si="25"/>
        <v>Неклиновский район           Сельское поселение 12</v>
      </c>
      <c r="D585" s="92" t="s">
        <v>425</v>
      </c>
    </row>
    <row r="586" spans="1:4">
      <c r="A586" s="82">
        <v>13</v>
      </c>
      <c r="B586" s="82" t="s">
        <v>603</v>
      </c>
      <c r="C586" s="82" t="str">
        <f t="shared" si="25"/>
        <v>Неклиновский район           Сельское поселение 13</v>
      </c>
      <c r="D586" s="92" t="s">
        <v>426</v>
      </c>
    </row>
    <row r="587" spans="1:4">
      <c r="A587" s="82">
        <v>14</v>
      </c>
      <c r="B587" s="82" t="s">
        <v>604</v>
      </c>
      <c r="C587" s="82" t="str">
        <f t="shared" si="25"/>
        <v>Неклиновский район           Сельское поселение 14</v>
      </c>
      <c r="D587" s="92" t="s">
        <v>427</v>
      </c>
    </row>
    <row r="588" spans="1:4">
      <c r="A588" s="82">
        <v>15</v>
      </c>
      <c r="B588" s="82" t="s">
        <v>605</v>
      </c>
      <c r="C588" s="82" t="str">
        <f t="shared" si="25"/>
        <v>Неклиновский район           Сельское поселение 15</v>
      </c>
      <c r="D588" s="92" t="s">
        <v>428</v>
      </c>
    </row>
    <row r="589" spans="1:4">
      <c r="A589" s="82">
        <v>16</v>
      </c>
      <c r="B589" s="82" t="s">
        <v>606</v>
      </c>
      <c r="C589" s="82" t="str">
        <f t="shared" si="25"/>
        <v>Неклиновский район           Сельское поселение 16</v>
      </c>
      <c r="D589" s="92" t="s">
        <v>429</v>
      </c>
    </row>
    <row r="590" spans="1:4">
      <c r="A590" s="82">
        <v>17</v>
      </c>
      <c r="B590" s="82" t="s">
        <v>607</v>
      </c>
      <c r="C590" s="82" t="str">
        <f t="shared" si="25"/>
        <v>Неклиновский район           Сельское поселение 17</v>
      </c>
      <c r="D590" s="92" t="s">
        <v>430</v>
      </c>
    </row>
    <row r="591" spans="1:4">
      <c r="A591" s="82">
        <v>18</v>
      </c>
      <c r="B591" s="82" t="s">
        <v>608</v>
      </c>
      <c r="C591" s="82" t="str">
        <f t="shared" si="25"/>
        <v>Неклиновский район           Сельское поселение 18</v>
      </c>
      <c r="D591" s="92" t="s">
        <v>431</v>
      </c>
    </row>
    <row r="592" spans="1:4">
      <c r="A592" s="82">
        <v>19</v>
      </c>
      <c r="B592" s="82" t="s">
        <v>609</v>
      </c>
      <c r="C592" s="82" t="str">
        <f t="shared" si="25"/>
        <v>Неклиновский район           Сельское поселение 19</v>
      </c>
      <c r="D592" s="92"/>
    </row>
    <row r="593" spans="1:4">
      <c r="D593" s="92"/>
    </row>
    <row r="594" spans="1:4">
      <c r="A594" s="87" t="str">
        <f>МО!B43</f>
        <v xml:space="preserve">Обливский район              </v>
      </c>
      <c r="D594" s="87" t="s">
        <v>432</v>
      </c>
    </row>
    <row r="595" spans="1:4">
      <c r="D595" s="91" t="s">
        <v>191</v>
      </c>
    </row>
    <row r="596" spans="1:4">
      <c r="A596" s="82">
        <v>1</v>
      </c>
      <c r="B596" s="82" t="s">
        <v>591</v>
      </c>
      <c r="C596" s="82" t="str">
        <f>CONCATENATE($A$594,B596)</f>
        <v>Обливский район              Сельское поселение 1</v>
      </c>
      <c r="D596" s="92" t="s">
        <v>160</v>
      </c>
    </row>
    <row r="597" spans="1:4">
      <c r="A597" s="82">
        <v>2</v>
      </c>
      <c r="B597" s="82" t="s">
        <v>592</v>
      </c>
      <c r="C597" s="82" t="str">
        <f t="shared" ref="C597:C611" si="26">CONCATENATE($A$594,B597)</f>
        <v>Обливский район              Сельское поселение 2</v>
      </c>
      <c r="D597" s="92" t="s">
        <v>366</v>
      </c>
    </row>
    <row r="598" spans="1:4">
      <c r="A598" s="82">
        <v>3</v>
      </c>
      <c r="B598" s="82" t="s">
        <v>593</v>
      </c>
      <c r="C598" s="82" t="str">
        <f t="shared" si="26"/>
        <v>Обливский район              Сельское поселение 3</v>
      </c>
      <c r="D598" s="92" t="s">
        <v>433</v>
      </c>
    </row>
    <row r="599" spans="1:4">
      <c r="A599" s="82">
        <v>4</v>
      </c>
      <c r="B599" s="82" t="s">
        <v>594</v>
      </c>
      <c r="C599" s="82" t="str">
        <f t="shared" si="26"/>
        <v>Обливский район              Сельское поселение 4</v>
      </c>
      <c r="D599" s="92" t="s">
        <v>434</v>
      </c>
    </row>
    <row r="600" spans="1:4">
      <c r="A600" s="82">
        <v>5</v>
      </c>
      <c r="B600" s="82" t="s">
        <v>595</v>
      </c>
      <c r="C600" s="82" t="str">
        <f t="shared" si="26"/>
        <v>Обливский район              Сельское поселение 5</v>
      </c>
      <c r="D600" s="92" t="s">
        <v>435</v>
      </c>
    </row>
    <row r="601" spans="1:4">
      <c r="A601" s="82">
        <v>6</v>
      </c>
      <c r="B601" s="82" t="s">
        <v>596</v>
      </c>
      <c r="C601" s="82" t="str">
        <f t="shared" si="26"/>
        <v>Обливский район              Сельское поселение 6</v>
      </c>
      <c r="D601" s="92" t="s">
        <v>436</v>
      </c>
    </row>
    <row r="602" spans="1:4">
      <c r="A602" s="82">
        <v>7</v>
      </c>
      <c r="B602" s="82" t="s">
        <v>597</v>
      </c>
      <c r="C602" s="82" t="str">
        <f t="shared" si="26"/>
        <v>Обливский район              Сельское поселение 7</v>
      </c>
      <c r="D602" s="92" t="s">
        <v>437</v>
      </c>
    </row>
    <row r="603" spans="1:4">
      <c r="A603" s="82">
        <v>8</v>
      </c>
      <c r="B603" s="82" t="s">
        <v>598</v>
      </c>
      <c r="C603" s="82" t="str">
        <f t="shared" si="26"/>
        <v>Обливский район              Сельское поселение 8</v>
      </c>
      <c r="D603" s="92"/>
    </row>
    <row r="604" spans="1:4">
      <c r="A604" s="82">
        <v>9</v>
      </c>
      <c r="B604" s="82" t="s">
        <v>599</v>
      </c>
      <c r="C604" s="82" t="str">
        <f t="shared" si="26"/>
        <v>Обливский район              Сельское поселение 9</v>
      </c>
      <c r="D604" s="92"/>
    </row>
    <row r="605" spans="1:4">
      <c r="A605" s="82">
        <v>10</v>
      </c>
      <c r="B605" s="82" t="s">
        <v>600</v>
      </c>
      <c r="C605" s="82" t="str">
        <f t="shared" si="26"/>
        <v>Обливский район              Сельское поселение 10</v>
      </c>
      <c r="D605" s="92"/>
    </row>
    <row r="606" spans="1:4">
      <c r="A606" s="82">
        <v>11</v>
      </c>
      <c r="B606" s="82" t="s">
        <v>601</v>
      </c>
      <c r="C606" s="82" t="str">
        <f t="shared" si="26"/>
        <v>Обливский район              Сельское поселение 11</v>
      </c>
      <c r="D606" s="92"/>
    </row>
    <row r="607" spans="1:4">
      <c r="A607" s="82">
        <v>12</v>
      </c>
      <c r="B607" s="82" t="s">
        <v>602</v>
      </c>
      <c r="C607" s="82" t="str">
        <f t="shared" si="26"/>
        <v>Обливский район              Сельское поселение 12</v>
      </c>
      <c r="D607" s="92"/>
    </row>
    <row r="608" spans="1:4">
      <c r="A608" s="82">
        <v>13</v>
      </c>
      <c r="B608" s="82" t="s">
        <v>603</v>
      </c>
      <c r="C608" s="82" t="str">
        <f t="shared" si="26"/>
        <v>Обливский район              Сельское поселение 13</v>
      </c>
      <c r="D608" s="92"/>
    </row>
    <row r="609" spans="1:4">
      <c r="A609" s="82">
        <v>14</v>
      </c>
      <c r="B609" s="82" t="s">
        <v>604</v>
      </c>
      <c r="C609" s="82" t="str">
        <f t="shared" si="26"/>
        <v>Обливский район              Сельское поселение 14</v>
      </c>
      <c r="D609" s="92"/>
    </row>
    <row r="610" spans="1:4">
      <c r="A610" s="82">
        <v>15</v>
      </c>
      <c r="B610" s="82" t="s">
        <v>605</v>
      </c>
      <c r="C610" s="82" t="str">
        <f t="shared" si="26"/>
        <v>Обливский район              Сельское поселение 15</v>
      </c>
      <c r="D610" s="92"/>
    </row>
    <row r="611" spans="1:4">
      <c r="A611" s="82">
        <v>16</v>
      </c>
      <c r="B611" s="82" t="s">
        <v>606</v>
      </c>
      <c r="C611" s="82" t="str">
        <f t="shared" si="26"/>
        <v>Обливский район              Сельское поселение 16</v>
      </c>
      <c r="D611" s="92"/>
    </row>
    <row r="612" spans="1:4">
      <c r="A612" s="82">
        <v>17</v>
      </c>
      <c r="B612" s="82" t="s">
        <v>607</v>
      </c>
      <c r="C612" s="82" t="str">
        <f>CONCATENATE($A$594,B612)</f>
        <v>Обливский район              Сельское поселение 17</v>
      </c>
      <c r="D612" s="92"/>
    </row>
    <row r="613" spans="1:4">
      <c r="A613" s="82">
        <v>18</v>
      </c>
      <c r="B613" s="82" t="s">
        <v>608</v>
      </c>
      <c r="C613" s="82" t="str">
        <f>CONCATENATE($A$594,B613)</f>
        <v>Обливский район              Сельское поселение 18</v>
      </c>
      <c r="D613" s="92"/>
    </row>
    <row r="614" spans="1:4">
      <c r="A614" s="82">
        <v>19</v>
      </c>
      <c r="B614" s="82" t="s">
        <v>609</v>
      </c>
      <c r="C614" s="82" t="str">
        <f>CONCATENATE($A$594,B614)</f>
        <v>Обливский район              Сельское поселение 19</v>
      </c>
      <c r="D614" s="92"/>
    </row>
    <row r="615" spans="1:4">
      <c r="D615" s="92"/>
    </row>
    <row r="616" spans="1:4">
      <c r="A616" s="87" t="str">
        <f>МО!B44</f>
        <v xml:space="preserve">Октябрьский район            </v>
      </c>
      <c r="D616" s="87" t="s">
        <v>438</v>
      </c>
    </row>
    <row r="617" spans="1:4">
      <c r="D617" s="91" t="s">
        <v>191</v>
      </c>
    </row>
    <row r="618" spans="1:4">
      <c r="A618" s="82">
        <v>1</v>
      </c>
      <c r="B618" s="82" t="s">
        <v>591</v>
      </c>
      <c r="C618" s="82" t="str">
        <f>CONCATENATE($A$616,B618)</f>
        <v>Октябрьский район            Сельское поселение 1</v>
      </c>
      <c r="D618" s="92" t="s">
        <v>366</v>
      </c>
    </row>
    <row r="619" spans="1:4">
      <c r="A619" s="82">
        <v>2</v>
      </c>
      <c r="B619" s="82" t="s">
        <v>592</v>
      </c>
      <c r="C619" s="82" t="str">
        <f t="shared" ref="C619:C636" si="27">CONCATENATE($A$616,B619)</f>
        <v>Октябрьский район            Сельское поселение 2</v>
      </c>
      <c r="D619" s="92" t="s">
        <v>439</v>
      </c>
    </row>
    <row r="620" spans="1:4">
      <c r="A620" s="82">
        <v>3</v>
      </c>
      <c r="B620" s="82" t="s">
        <v>593</v>
      </c>
      <c r="C620" s="82" t="str">
        <f t="shared" si="27"/>
        <v>Октябрьский район            Сельское поселение 3</v>
      </c>
      <c r="D620" s="92" t="s">
        <v>440</v>
      </c>
    </row>
    <row r="621" spans="1:4">
      <c r="A621" s="82">
        <v>4</v>
      </c>
      <c r="B621" s="82" t="s">
        <v>594</v>
      </c>
      <c r="C621" s="82" t="str">
        <f t="shared" si="27"/>
        <v>Октябрьский район            Сельское поселение 4</v>
      </c>
      <c r="D621" s="92" t="s">
        <v>441</v>
      </c>
    </row>
    <row r="622" spans="1:4">
      <c r="A622" s="82">
        <v>5</v>
      </c>
      <c r="B622" s="82" t="s">
        <v>595</v>
      </c>
      <c r="C622" s="82" t="str">
        <f t="shared" si="27"/>
        <v>Октябрьский район            Сельское поселение 5</v>
      </c>
      <c r="D622" s="92" t="s">
        <v>442</v>
      </c>
    </row>
    <row r="623" spans="1:4">
      <c r="A623" s="82">
        <v>6</v>
      </c>
      <c r="B623" s="82" t="s">
        <v>596</v>
      </c>
      <c r="C623" s="82" t="str">
        <f t="shared" si="27"/>
        <v>Октябрьский район            Сельское поселение 6</v>
      </c>
      <c r="D623" s="92" t="s">
        <v>443</v>
      </c>
    </row>
    <row r="624" spans="1:4">
      <c r="A624" s="82">
        <v>7</v>
      </c>
      <c r="B624" s="82" t="s">
        <v>597</v>
      </c>
      <c r="C624" s="82" t="str">
        <f t="shared" si="27"/>
        <v>Октябрьский район            Сельское поселение 7</v>
      </c>
      <c r="D624" s="92" t="s">
        <v>444</v>
      </c>
    </row>
    <row r="625" spans="1:4">
      <c r="A625" s="82">
        <v>8</v>
      </c>
      <c r="B625" s="82" t="s">
        <v>598</v>
      </c>
      <c r="C625" s="82" t="str">
        <f t="shared" si="27"/>
        <v>Октябрьский район            Сельское поселение 8</v>
      </c>
      <c r="D625" s="92" t="s">
        <v>445</v>
      </c>
    </row>
    <row r="626" spans="1:4">
      <c r="A626" s="82">
        <v>9</v>
      </c>
      <c r="B626" s="82" t="s">
        <v>599</v>
      </c>
      <c r="C626" s="82" t="str">
        <f t="shared" si="27"/>
        <v>Октябрьский район            Сельское поселение 9</v>
      </c>
      <c r="D626" s="92" t="s">
        <v>446</v>
      </c>
    </row>
    <row r="627" spans="1:4">
      <c r="A627" s="82">
        <v>10</v>
      </c>
      <c r="B627" s="82" t="s">
        <v>600</v>
      </c>
      <c r="C627" s="82" t="str">
        <f t="shared" si="27"/>
        <v>Октябрьский район            Сельское поселение 10</v>
      </c>
      <c r="D627" s="92" t="s">
        <v>447</v>
      </c>
    </row>
    <row r="628" spans="1:4">
      <c r="A628" s="82">
        <v>11</v>
      </c>
      <c r="B628" s="82" t="s">
        <v>601</v>
      </c>
      <c r="C628" s="82" t="str">
        <f t="shared" si="27"/>
        <v>Октябрьский район            Сельское поселение 11</v>
      </c>
      <c r="D628" s="92" t="s">
        <v>448</v>
      </c>
    </row>
    <row r="629" spans="1:4">
      <c r="A629" s="82">
        <v>12</v>
      </c>
      <c r="B629" s="82" t="s">
        <v>602</v>
      </c>
      <c r="C629" s="82" t="str">
        <f t="shared" si="27"/>
        <v>Октябрьский район            Сельское поселение 12</v>
      </c>
      <c r="D629" s="92" t="s">
        <v>449</v>
      </c>
    </row>
    <row r="630" spans="1:4">
      <c r="A630" s="82">
        <v>13</v>
      </c>
      <c r="B630" s="82" t="s">
        <v>603</v>
      </c>
      <c r="C630" s="82" t="str">
        <f t="shared" si="27"/>
        <v>Октябрьский район            Сельское поселение 13</v>
      </c>
      <c r="D630" s="92"/>
    </row>
    <row r="631" spans="1:4">
      <c r="A631" s="82">
        <v>14</v>
      </c>
      <c r="B631" s="82" t="s">
        <v>604</v>
      </c>
      <c r="C631" s="82" t="str">
        <f t="shared" si="27"/>
        <v>Октябрьский район            Сельское поселение 14</v>
      </c>
      <c r="D631" s="92"/>
    </row>
    <row r="632" spans="1:4">
      <c r="A632" s="82">
        <v>15</v>
      </c>
      <c r="B632" s="82" t="s">
        <v>605</v>
      </c>
      <c r="C632" s="82" t="str">
        <f t="shared" si="27"/>
        <v>Октябрьский район            Сельское поселение 15</v>
      </c>
      <c r="D632" s="92"/>
    </row>
    <row r="633" spans="1:4">
      <c r="A633" s="82">
        <v>16</v>
      </c>
      <c r="B633" s="82" t="s">
        <v>606</v>
      </c>
      <c r="C633" s="82" t="str">
        <f t="shared" si="27"/>
        <v>Октябрьский район            Сельское поселение 16</v>
      </c>
      <c r="D633" s="92"/>
    </row>
    <row r="634" spans="1:4">
      <c r="A634" s="82">
        <v>17</v>
      </c>
      <c r="B634" s="82" t="s">
        <v>607</v>
      </c>
      <c r="C634" s="82" t="str">
        <f t="shared" si="27"/>
        <v>Октябрьский район            Сельское поселение 17</v>
      </c>
      <c r="D634" s="92"/>
    </row>
    <row r="635" spans="1:4">
      <c r="A635" s="82">
        <v>18</v>
      </c>
      <c r="B635" s="82" t="s">
        <v>608</v>
      </c>
      <c r="C635" s="82" t="str">
        <f t="shared" si="27"/>
        <v>Октябрьский район            Сельское поселение 18</v>
      </c>
      <c r="D635" s="92"/>
    </row>
    <row r="636" spans="1:4">
      <c r="A636" s="82">
        <v>19</v>
      </c>
      <c r="B636" s="82" t="s">
        <v>609</v>
      </c>
      <c r="C636" s="82" t="str">
        <f t="shared" si="27"/>
        <v>Октябрьский район            Сельское поселение 19</v>
      </c>
      <c r="D636" s="92"/>
    </row>
    <row r="637" spans="1:4">
      <c r="D637" s="92"/>
    </row>
    <row r="638" spans="1:4">
      <c r="A638" s="87" t="str">
        <f>МО!B45</f>
        <v xml:space="preserve">Орловский район              </v>
      </c>
      <c r="D638" s="87" t="s">
        <v>450</v>
      </c>
    </row>
    <row r="639" spans="1:4">
      <c r="D639" s="91" t="s">
        <v>191</v>
      </c>
    </row>
    <row r="640" spans="1:4">
      <c r="A640" s="82">
        <v>1</v>
      </c>
      <c r="B640" s="82" t="s">
        <v>591</v>
      </c>
      <c r="C640" s="82" t="str">
        <f>CONCATENATE($A$638,B640)</f>
        <v>Орловский район              Сельское поселение 1</v>
      </c>
      <c r="D640" s="92" t="s">
        <v>451</v>
      </c>
    </row>
    <row r="641" spans="1:4">
      <c r="A641" s="82">
        <v>2</v>
      </c>
      <c r="B641" s="82" t="s">
        <v>592</v>
      </c>
      <c r="C641" s="82" t="str">
        <f t="shared" ref="C641:C657" si="28">CONCATENATE($A$638,B641)</f>
        <v>Орловский район              Сельское поселение 2</v>
      </c>
      <c r="D641" s="92" t="s">
        <v>452</v>
      </c>
    </row>
    <row r="642" spans="1:4">
      <c r="A642" s="82">
        <v>3</v>
      </c>
      <c r="B642" s="82" t="s">
        <v>593</v>
      </c>
      <c r="C642" s="82" t="str">
        <f t="shared" si="28"/>
        <v>Орловский район              Сельское поселение 3</v>
      </c>
      <c r="D642" s="92" t="s">
        <v>453</v>
      </c>
    </row>
    <row r="643" spans="1:4">
      <c r="A643" s="82">
        <v>4</v>
      </c>
      <c r="B643" s="82" t="s">
        <v>594</v>
      </c>
      <c r="C643" s="82" t="str">
        <f t="shared" si="28"/>
        <v>Орловский район              Сельское поселение 4</v>
      </c>
      <c r="D643" s="92" t="s">
        <v>454</v>
      </c>
    </row>
    <row r="644" spans="1:4">
      <c r="A644" s="82">
        <v>5</v>
      </c>
      <c r="B644" s="82" t="s">
        <v>595</v>
      </c>
      <c r="C644" s="82" t="str">
        <f t="shared" si="28"/>
        <v>Орловский район              Сельское поселение 5</v>
      </c>
      <c r="D644" s="92" t="s">
        <v>455</v>
      </c>
    </row>
    <row r="645" spans="1:4">
      <c r="A645" s="82">
        <v>6</v>
      </c>
      <c r="B645" s="82" t="s">
        <v>596</v>
      </c>
      <c r="C645" s="82" t="str">
        <f t="shared" si="28"/>
        <v>Орловский район              Сельское поселение 6</v>
      </c>
      <c r="D645" s="92" t="s">
        <v>456</v>
      </c>
    </row>
    <row r="646" spans="1:4">
      <c r="A646" s="82">
        <v>7</v>
      </c>
      <c r="B646" s="82" t="s">
        <v>597</v>
      </c>
      <c r="C646" s="82" t="str">
        <f t="shared" si="28"/>
        <v>Орловский район              Сельское поселение 7</v>
      </c>
      <c r="D646" s="92" t="s">
        <v>457</v>
      </c>
    </row>
    <row r="647" spans="1:4">
      <c r="A647" s="82">
        <v>8</v>
      </c>
      <c r="B647" s="82" t="s">
        <v>598</v>
      </c>
      <c r="C647" s="82" t="str">
        <f t="shared" si="28"/>
        <v>Орловский район              Сельское поселение 8</v>
      </c>
      <c r="D647" s="92" t="s">
        <v>458</v>
      </c>
    </row>
    <row r="648" spans="1:4">
      <c r="A648" s="82">
        <v>9</v>
      </c>
      <c r="B648" s="82" t="s">
        <v>599</v>
      </c>
      <c r="C648" s="82" t="str">
        <f t="shared" si="28"/>
        <v>Орловский район              Сельское поселение 9</v>
      </c>
      <c r="D648" s="92" t="s">
        <v>459</v>
      </c>
    </row>
    <row r="649" spans="1:4">
      <c r="A649" s="82">
        <v>10</v>
      </c>
      <c r="B649" s="82" t="s">
        <v>600</v>
      </c>
      <c r="C649" s="82" t="str">
        <f t="shared" si="28"/>
        <v>Орловский район              Сельское поселение 10</v>
      </c>
      <c r="D649" s="92" t="s">
        <v>460</v>
      </c>
    </row>
    <row r="650" spans="1:4">
      <c r="A650" s="82">
        <v>11</v>
      </c>
      <c r="B650" s="82" t="s">
        <v>601</v>
      </c>
      <c r="C650" s="82" t="str">
        <f t="shared" si="28"/>
        <v>Орловский район              Сельское поселение 11</v>
      </c>
      <c r="D650" s="92" t="s">
        <v>461</v>
      </c>
    </row>
    <row r="651" spans="1:4">
      <c r="A651" s="82">
        <v>12</v>
      </c>
      <c r="B651" s="82" t="s">
        <v>602</v>
      </c>
      <c r="C651" s="82" t="str">
        <f t="shared" si="28"/>
        <v>Орловский район              Сельское поселение 12</v>
      </c>
      <c r="D651" s="92"/>
    </row>
    <row r="652" spans="1:4">
      <c r="A652" s="82">
        <v>13</v>
      </c>
      <c r="B652" s="82" t="s">
        <v>603</v>
      </c>
      <c r="C652" s="82" t="str">
        <f t="shared" si="28"/>
        <v>Орловский район              Сельское поселение 13</v>
      </c>
      <c r="D652" s="92"/>
    </row>
    <row r="653" spans="1:4">
      <c r="A653" s="82">
        <v>14</v>
      </c>
      <c r="B653" s="82" t="s">
        <v>604</v>
      </c>
      <c r="C653" s="82" t="str">
        <f t="shared" si="28"/>
        <v>Орловский район              Сельское поселение 14</v>
      </c>
      <c r="D653" s="92"/>
    </row>
    <row r="654" spans="1:4">
      <c r="A654" s="82">
        <v>15</v>
      </c>
      <c r="B654" s="82" t="s">
        <v>605</v>
      </c>
      <c r="C654" s="82" t="str">
        <f t="shared" si="28"/>
        <v>Орловский район              Сельское поселение 15</v>
      </c>
      <c r="D654" s="92"/>
    </row>
    <row r="655" spans="1:4">
      <c r="A655" s="82">
        <v>16</v>
      </c>
      <c r="B655" s="82" t="s">
        <v>606</v>
      </c>
      <c r="C655" s="82" t="str">
        <f t="shared" si="28"/>
        <v>Орловский район              Сельское поселение 16</v>
      </c>
      <c r="D655" s="92"/>
    </row>
    <row r="656" spans="1:4">
      <c r="A656" s="82">
        <v>17</v>
      </c>
      <c r="B656" s="82" t="s">
        <v>607</v>
      </c>
      <c r="C656" s="82" t="str">
        <f t="shared" si="28"/>
        <v>Орловский район              Сельское поселение 17</v>
      </c>
      <c r="D656" s="92"/>
    </row>
    <row r="657" spans="1:4">
      <c r="A657" s="82">
        <v>18</v>
      </c>
      <c r="B657" s="82" t="s">
        <v>608</v>
      </c>
      <c r="C657" s="82" t="str">
        <f t="shared" si="28"/>
        <v>Орловский район              Сельское поселение 18</v>
      </c>
      <c r="D657" s="92"/>
    </row>
    <row r="658" spans="1:4">
      <c r="A658" s="82">
        <v>19</v>
      </c>
      <c r="B658" s="82" t="s">
        <v>609</v>
      </c>
      <c r="C658" s="82" t="str">
        <f>CONCATENATE($A$638,B658)</f>
        <v>Орловский район              Сельское поселение 19</v>
      </c>
      <c r="D658" s="92"/>
    </row>
    <row r="659" spans="1:4">
      <c r="D659" s="92"/>
    </row>
    <row r="660" spans="1:4">
      <c r="A660" s="87" t="str">
        <f>МО!B46</f>
        <v xml:space="preserve">Песчанокопский район         </v>
      </c>
      <c r="D660" s="87" t="s">
        <v>462</v>
      </c>
    </row>
    <row r="661" spans="1:4">
      <c r="D661" s="91" t="s">
        <v>191</v>
      </c>
    </row>
    <row r="662" spans="1:4">
      <c r="A662" s="82">
        <v>1</v>
      </c>
      <c r="B662" s="82" t="s">
        <v>591</v>
      </c>
      <c r="C662" s="82" t="str">
        <f>CONCATENATE($A$660,B662)</f>
        <v>Песчанокопский район         Сельское поселение 1</v>
      </c>
      <c r="D662" s="93" t="s">
        <v>463</v>
      </c>
    </row>
    <row r="663" spans="1:4">
      <c r="A663" s="82">
        <v>2</v>
      </c>
      <c r="B663" s="82" t="s">
        <v>592</v>
      </c>
      <c r="C663" s="82" t="str">
        <f t="shared" ref="C663:C679" si="29">CONCATENATE($A$660,B663)</f>
        <v>Песчанокопский район         Сельское поселение 2</v>
      </c>
      <c r="D663" s="93" t="s">
        <v>249</v>
      </c>
    </row>
    <row r="664" spans="1:4">
      <c r="A664" s="82">
        <v>3</v>
      </c>
      <c r="B664" s="82" t="s">
        <v>593</v>
      </c>
      <c r="C664" s="82" t="str">
        <f t="shared" si="29"/>
        <v>Песчанокопский район         Сельское поселение 3</v>
      </c>
      <c r="D664" s="93" t="s">
        <v>464</v>
      </c>
    </row>
    <row r="665" spans="1:4">
      <c r="A665" s="82">
        <v>4</v>
      </c>
      <c r="B665" s="82" t="s">
        <v>594</v>
      </c>
      <c r="C665" s="82" t="str">
        <f t="shared" si="29"/>
        <v>Песчанокопский район         Сельское поселение 4</v>
      </c>
      <c r="D665" s="93" t="s">
        <v>465</v>
      </c>
    </row>
    <row r="666" spans="1:4">
      <c r="A666" s="82">
        <v>5</v>
      </c>
      <c r="B666" s="82" t="s">
        <v>595</v>
      </c>
      <c r="C666" s="82" t="str">
        <f t="shared" si="29"/>
        <v>Песчанокопский район         Сельское поселение 5</v>
      </c>
      <c r="D666" s="93" t="s">
        <v>466</v>
      </c>
    </row>
    <row r="667" spans="1:4">
      <c r="A667" s="82">
        <v>6</v>
      </c>
      <c r="B667" s="82" t="s">
        <v>596</v>
      </c>
      <c r="C667" s="82" t="str">
        <f t="shared" si="29"/>
        <v>Песчанокопский район         Сельское поселение 6</v>
      </c>
      <c r="D667" s="93" t="s">
        <v>467</v>
      </c>
    </row>
    <row r="668" spans="1:4">
      <c r="A668" s="82">
        <v>7</v>
      </c>
      <c r="B668" s="82" t="s">
        <v>597</v>
      </c>
      <c r="C668" s="82" t="str">
        <f t="shared" si="29"/>
        <v>Песчанокопский район         Сельское поселение 7</v>
      </c>
      <c r="D668" s="93" t="s">
        <v>468</v>
      </c>
    </row>
    <row r="669" spans="1:4">
      <c r="A669" s="82">
        <v>8</v>
      </c>
      <c r="B669" s="82" t="s">
        <v>598</v>
      </c>
      <c r="C669" s="82" t="str">
        <f t="shared" si="29"/>
        <v>Песчанокопский район         Сельское поселение 8</v>
      </c>
      <c r="D669" s="93" t="s">
        <v>469</v>
      </c>
    </row>
    <row r="670" spans="1:4">
      <c r="A670" s="82">
        <v>9</v>
      </c>
      <c r="B670" s="82" t="s">
        <v>599</v>
      </c>
      <c r="C670" s="82" t="str">
        <f t="shared" si="29"/>
        <v>Песчанокопский район         Сельское поселение 9</v>
      </c>
      <c r="D670" s="93" t="s">
        <v>470</v>
      </c>
    </row>
    <row r="671" spans="1:4">
      <c r="A671" s="82">
        <v>10</v>
      </c>
      <c r="B671" s="82" t="s">
        <v>600</v>
      </c>
      <c r="C671" s="82" t="str">
        <f t="shared" si="29"/>
        <v>Песчанокопский район         Сельское поселение 10</v>
      </c>
      <c r="D671" s="93"/>
    </row>
    <row r="672" spans="1:4">
      <c r="A672" s="82">
        <v>11</v>
      </c>
      <c r="B672" s="82" t="s">
        <v>601</v>
      </c>
      <c r="C672" s="82" t="str">
        <f t="shared" si="29"/>
        <v>Песчанокопский район         Сельское поселение 11</v>
      </c>
      <c r="D672" s="93"/>
    </row>
    <row r="673" spans="1:4">
      <c r="A673" s="82">
        <v>12</v>
      </c>
      <c r="B673" s="82" t="s">
        <v>602</v>
      </c>
      <c r="C673" s="82" t="str">
        <f t="shared" si="29"/>
        <v>Песчанокопский район         Сельское поселение 12</v>
      </c>
      <c r="D673" s="93"/>
    </row>
    <row r="674" spans="1:4">
      <c r="A674" s="82">
        <v>13</v>
      </c>
      <c r="B674" s="82" t="s">
        <v>603</v>
      </c>
      <c r="C674" s="82" t="str">
        <f t="shared" si="29"/>
        <v>Песчанокопский район         Сельское поселение 13</v>
      </c>
      <c r="D674" s="93"/>
    </row>
    <row r="675" spans="1:4">
      <c r="A675" s="82">
        <v>14</v>
      </c>
      <c r="B675" s="82" t="s">
        <v>604</v>
      </c>
      <c r="C675" s="82" t="str">
        <f t="shared" si="29"/>
        <v>Песчанокопский район         Сельское поселение 14</v>
      </c>
      <c r="D675" s="93"/>
    </row>
    <row r="676" spans="1:4">
      <c r="A676" s="82">
        <v>15</v>
      </c>
      <c r="B676" s="82" t="s">
        <v>605</v>
      </c>
      <c r="C676" s="82" t="str">
        <f t="shared" si="29"/>
        <v>Песчанокопский район         Сельское поселение 15</v>
      </c>
      <c r="D676" s="93"/>
    </row>
    <row r="677" spans="1:4">
      <c r="A677" s="82">
        <v>16</v>
      </c>
      <c r="B677" s="82" t="s">
        <v>606</v>
      </c>
      <c r="C677" s="82" t="str">
        <f t="shared" si="29"/>
        <v>Песчанокопский район         Сельское поселение 16</v>
      </c>
      <c r="D677" s="93"/>
    </row>
    <row r="678" spans="1:4">
      <c r="A678" s="82">
        <v>17</v>
      </c>
      <c r="B678" s="82" t="s">
        <v>607</v>
      </c>
      <c r="C678" s="82" t="str">
        <f t="shared" si="29"/>
        <v>Песчанокопский район         Сельское поселение 17</v>
      </c>
      <c r="D678" s="93"/>
    </row>
    <row r="679" spans="1:4">
      <c r="A679" s="82">
        <v>18</v>
      </c>
      <c r="B679" s="82" t="s">
        <v>608</v>
      </c>
      <c r="C679" s="82" t="str">
        <f t="shared" si="29"/>
        <v>Песчанокопский район         Сельское поселение 18</v>
      </c>
      <c r="D679" s="93"/>
    </row>
    <row r="680" spans="1:4">
      <c r="A680" s="82">
        <v>19</v>
      </c>
      <c r="B680" s="82" t="s">
        <v>609</v>
      </c>
      <c r="C680" s="82" t="str">
        <f>CONCATENATE($A$660,B680)</f>
        <v>Песчанокопский район         Сельское поселение 19</v>
      </c>
      <c r="D680" s="93"/>
    </row>
    <row r="681" spans="1:4">
      <c r="D681" s="93"/>
    </row>
    <row r="682" spans="1:4">
      <c r="A682" s="87" t="str">
        <f>МО!B47</f>
        <v xml:space="preserve">Пролетарский район           </v>
      </c>
      <c r="D682" s="87" t="s">
        <v>471</v>
      </c>
    </row>
    <row r="683" spans="1:4">
      <c r="D683" s="91" t="s">
        <v>191</v>
      </c>
    </row>
    <row r="684" spans="1:4">
      <c r="A684" s="82">
        <v>1</v>
      </c>
      <c r="B684" s="82" t="s">
        <v>591</v>
      </c>
      <c r="C684" s="82" t="str">
        <f>CONCATENATE($A$682,B684)</f>
        <v>Пролетарский район           Сельское поселение 1</v>
      </c>
      <c r="D684" s="92" t="s">
        <v>472</v>
      </c>
    </row>
    <row r="685" spans="1:4">
      <c r="A685" s="82">
        <v>2</v>
      </c>
      <c r="B685" s="82" t="s">
        <v>592</v>
      </c>
      <c r="C685" s="82" t="str">
        <f t="shared" ref="C685:C701" si="30">CONCATENATE($A$682,B685)</f>
        <v>Пролетарский район           Сельское поселение 2</v>
      </c>
      <c r="D685" s="92" t="s">
        <v>473</v>
      </c>
    </row>
    <row r="686" spans="1:4">
      <c r="A686" s="82">
        <v>3</v>
      </c>
      <c r="B686" s="82" t="s">
        <v>593</v>
      </c>
      <c r="C686" s="82" t="str">
        <f t="shared" si="30"/>
        <v>Пролетарский район           Сельское поселение 3</v>
      </c>
      <c r="D686" s="92" t="s">
        <v>474</v>
      </c>
    </row>
    <row r="687" spans="1:4">
      <c r="A687" s="82">
        <v>4</v>
      </c>
      <c r="B687" s="82" t="s">
        <v>594</v>
      </c>
      <c r="C687" s="82" t="str">
        <f t="shared" si="30"/>
        <v>Пролетарский район           Сельское поселение 4</v>
      </c>
      <c r="D687" s="92" t="s">
        <v>475</v>
      </c>
    </row>
    <row r="688" spans="1:4">
      <c r="A688" s="82">
        <v>5</v>
      </c>
      <c r="B688" s="82" t="s">
        <v>595</v>
      </c>
      <c r="C688" s="82" t="str">
        <f t="shared" si="30"/>
        <v>Пролетарский район           Сельское поселение 5</v>
      </c>
      <c r="D688" s="92" t="s">
        <v>334</v>
      </c>
    </row>
    <row r="689" spans="1:4">
      <c r="A689" s="82">
        <v>6</v>
      </c>
      <c r="B689" s="82" t="s">
        <v>596</v>
      </c>
      <c r="C689" s="82" t="str">
        <f t="shared" si="30"/>
        <v>Пролетарский район           Сельское поселение 6</v>
      </c>
      <c r="D689" s="92" t="s">
        <v>476</v>
      </c>
    </row>
    <row r="690" spans="1:4">
      <c r="A690" s="82">
        <v>7</v>
      </c>
      <c r="B690" s="82" t="s">
        <v>597</v>
      </c>
      <c r="C690" s="82" t="str">
        <f t="shared" si="30"/>
        <v>Пролетарский район           Сельское поселение 7</v>
      </c>
      <c r="D690" s="92" t="s">
        <v>477</v>
      </c>
    </row>
    <row r="691" spans="1:4">
      <c r="A691" s="82">
        <v>8</v>
      </c>
      <c r="B691" s="82" t="s">
        <v>598</v>
      </c>
      <c r="C691" s="82" t="str">
        <f t="shared" si="30"/>
        <v>Пролетарский район           Сельское поселение 8</v>
      </c>
      <c r="D691" s="92" t="s">
        <v>478</v>
      </c>
    </row>
    <row r="692" spans="1:4">
      <c r="A692" s="82">
        <v>9</v>
      </c>
      <c r="B692" s="82" t="s">
        <v>599</v>
      </c>
      <c r="C692" s="82" t="str">
        <f t="shared" si="30"/>
        <v>Пролетарский район           Сельское поселение 9</v>
      </c>
      <c r="D692" s="92" t="s">
        <v>479</v>
      </c>
    </row>
    <row r="693" spans="1:4">
      <c r="A693" s="82">
        <v>10</v>
      </c>
      <c r="B693" s="82" t="s">
        <v>600</v>
      </c>
      <c r="C693" s="82" t="str">
        <f t="shared" si="30"/>
        <v>Пролетарский район           Сельское поселение 10</v>
      </c>
      <c r="D693" s="92" t="s">
        <v>480</v>
      </c>
    </row>
    <row r="694" spans="1:4">
      <c r="A694" s="82">
        <v>11</v>
      </c>
      <c r="B694" s="82" t="s">
        <v>601</v>
      </c>
      <c r="C694" s="82" t="str">
        <f t="shared" si="30"/>
        <v>Пролетарский район           Сельское поселение 11</v>
      </c>
      <c r="D694" s="92"/>
    </row>
    <row r="695" spans="1:4">
      <c r="A695" s="82">
        <v>12</v>
      </c>
      <c r="B695" s="82" t="s">
        <v>602</v>
      </c>
      <c r="C695" s="82" t="str">
        <f t="shared" si="30"/>
        <v>Пролетарский район           Сельское поселение 12</v>
      </c>
      <c r="D695" s="92"/>
    </row>
    <row r="696" spans="1:4">
      <c r="A696" s="82">
        <v>13</v>
      </c>
      <c r="B696" s="82" t="s">
        <v>603</v>
      </c>
      <c r="C696" s="82" t="str">
        <f t="shared" si="30"/>
        <v>Пролетарский район           Сельское поселение 13</v>
      </c>
      <c r="D696" s="92"/>
    </row>
    <row r="697" spans="1:4">
      <c r="A697" s="82">
        <v>14</v>
      </c>
      <c r="B697" s="82" t="s">
        <v>604</v>
      </c>
      <c r="C697" s="82" t="str">
        <f t="shared" si="30"/>
        <v>Пролетарский район           Сельское поселение 14</v>
      </c>
      <c r="D697" s="92"/>
    </row>
    <row r="698" spans="1:4">
      <c r="A698" s="82">
        <v>15</v>
      </c>
      <c r="B698" s="82" t="s">
        <v>605</v>
      </c>
      <c r="C698" s="82" t="str">
        <f t="shared" si="30"/>
        <v>Пролетарский район           Сельское поселение 15</v>
      </c>
      <c r="D698" s="92"/>
    </row>
    <row r="699" spans="1:4">
      <c r="A699" s="82">
        <v>16</v>
      </c>
      <c r="B699" s="82" t="s">
        <v>606</v>
      </c>
      <c r="C699" s="82" t="str">
        <f t="shared" si="30"/>
        <v>Пролетарский район           Сельское поселение 16</v>
      </c>
      <c r="D699" s="92"/>
    </row>
    <row r="700" spans="1:4">
      <c r="A700" s="82">
        <v>17</v>
      </c>
      <c r="B700" s="82" t="s">
        <v>607</v>
      </c>
      <c r="C700" s="82" t="str">
        <f t="shared" si="30"/>
        <v>Пролетарский район           Сельское поселение 17</v>
      </c>
      <c r="D700" s="92"/>
    </row>
    <row r="701" spans="1:4">
      <c r="A701" s="82">
        <v>18</v>
      </c>
      <c r="B701" s="82" t="s">
        <v>608</v>
      </c>
      <c r="C701" s="82" t="str">
        <f t="shared" si="30"/>
        <v>Пролетарский район           Сельское поселение 18</v>
      </c>
      <c r="D701" s="92"/>
    </row>
    <row r="702" spans="1:4">
      <c r="A702" s="82">
        <v>19</v>
      </c>
      <c r="B702" s="82" t="s">
        <v>609</v>
      </c>
      <c r="C702" s="82" t="str">
        <f>CONCATENATE($A$682,B702)</f>
        <v>Пролетарский район           Сельское поселение 19</v>
      </c>
      <c r="D702" s="92"/>
    </row>
    <row r="703" spans="1:4">
      <c r="D703" s="92"/>
    </row>
    <row r="704" spans="1:4">
      <c r="A704" s="87" t="str">
        <f>МО!B48</f>
        <v xml:space="preserve">Ремонтненский район          </v>
      </c>
      <c r="D704" s="87" t="s">
        <v>481</v>
      </c>
    </row>
    <row r="705" spans="1:4">
      <c r="D705" s="91" t="s">
        <v>191</v>
      </c>
    </row>
    <row r="706" spans="1:4">
      <c r="A706" s="82">
        <v>1</v>
      </c>
      <c r="B706" s="82" t="s">
        <v>591</v>
      </c>
      <c r="C706" s="82" t="str">
        <f>CONCATENATE($A$704,B706)</f>
        <v>Ремонтненский район          Сельское поселение 1</v>
      </c>
      <c r="D706" s="92" t="s">
        <v>482</v>
      </c>
    </row>
    <row r="707" spans="1:4">
      <c r="A707" s="82">
        <v>2</v>
      </c>
      <c r="B707" s="82" t="s">
        <v>592</v>
      </c>
      <c r="C707" s="82" t="str">
        <f t="shared" ref="C707:C724" si="31">CONCATENATE($A$704,B707)</f>
        <v>Ремонтненский район          Сельское поселение 2</v>
      </c>
      <c r="D707" s="92" t="s">
        <v>483</v>
      </c>
    </row>
    <row r="708" spans="1:4">
      <c r="A708" s="82">
        <v>3</v>
      </c>
      <c r="B708" s="82" t="s">
        <v>593</v>
      </c>
      <c r="C708" s="82" t="str">
        <f t="shared" si="31"/>
        <v>Ремонтненский район          Сельское поселение 3</v>
      </c>
      <c r="D708" s="92" t="s">
        <v>408</v>
      </c>
    </row>
    <row r="709" spans="1:4">
      <c r="A709" s="82">
        <v>4</v>
      </c>
      <c r="B709" s="82" t="s">
        <v>594</v>
      </c>
      <c r="C709" s="82" t="str">
        <f t="shared" si="31"/>
        <v>Ремонтненский район          Сельское поселение 4</v>
      </c>
      <c r="D709" s="92" t="s">
        <v>324</v>
      </c>
    </row>
    <row r="710" spans="1:4">
      <c r="A710" s="82">
        <v>5</v>
      </c>
      <c r="B710" s="82" t="s">
        <v>595</v>
      </c>
      <c r="C710" s="82" t="str">
        <f t="shared" si="31"/>
        <v>Ремонтненский район          Сельское поселение 5</v>
      </c>
      <c r="D710" s="92" t="s">
        <v>484</v>
      </c>
    </row>
    <row r="711" spans="1:4">
      <c r="A711" s="82">
        <v>6</v>
      </c>
      <c r="B711" s="82" t="s">
        <v>596</v>
      </c>
      <c r="C711" s="82" t="str">
        <f t="shared" si="31"/>
        <v>Ремонтненский район          Сельское поселение 6</v>
      </c>
      <c r="D711" s="92" t="s">
        <v>485</v>
      </c>
    </row>
    <row r="712" spans="1:4">
      <c r="A712" s="82">
        <v>7</v>
      </c>
      <c r="B712" s="82" t="s">
        <v>597</v>
      </c>
      <c r="C712" s="82" t="str">
        <f t="shared" si="31"/>
        <v>Ремонтненский район          Сельское поселение 7</v>
      </c>
      <c r="D712" s="92" t="s">
        <v>325</v>
      </c>
    </row>
    <row r="713" spans="1:4">
      <c r="A713" s="82">
        <v>8</v>
      </c>
      <c r="B713" s="82" t="s">
        <v>598</v>
      </c>
      <c r="C713" s="82" t="str">
        <f t="shared" si="31"/>
        <v>Ремонтненский район          Сельское поселение 8</v>
      </c>
      <c r="D713" s="92" t="s">
        <v>486</v>
      </c>
    </row>
    <row r="714" spans="1:4">
      <c r="A714" s="82">
        <v>9</v>
      </c>
      <c r="B714" s="82" t="s">
        <v>599</v>
      </c>
      <c r="C714" s="82" t="str">
        <f t="shared" si="31"/>
        <v>Ремонтненский район          Сельское поселение 9</v>
      </c>
      <c r="D714" s="92" t="s">
        <v>487</v>
      </c>
    </row>
    <row r="715" spans="1:4">
      <c r="A715" s="82">
        <v>10</v>
      </c>
      <c r="B715" s="82" t="s">
        <v>600</v>
      </c>
      <c r="C715" s="82" t="str">
        <f t="shared" si="31"/>
        <v>Ремонтненский район          Сельское поселение 10</v>
      </c>
      <c r="D715" s="92" t="s">
        <v>488</v>
      </c>
    </row>
    <row r="716" spans="1:4">
      <c r="A716" s="82">
        <v>11</v>
      </c>
      <c r="B716" s="82" t="s">
        <v>601</v>
      </c>
      <c r="C716" s="82" t="str">
        <f t="shared" si="31"/>
        <v>Ремонтненский район          Сельское поселение 11</v>
      </c>
      <c r="D716" s="92"/>
    </row>
    <row r="717" spans="1:4">
      <c r="A717" s="82">
        <v>12</v>
      </c>
      <c r="B717" s="82" t="s">
        <v>602</v>
      </c>
      <c r="C717" s="82" t="str">
        <f t="shared" si="31"/>
        <v>Ремонтненский район          Сельское поселение 12</v>
      </c>
      <c r="D717" s="92"/>
    </row>
    <row r="718" spans="1:4">
      <c r="A718" s="82">
        <v>13</v>
      </c>
      <c r="B718" s="82" t="s">
        <v>603</v>
      </c>
      <c r="C718" s="82" t="str">
        <f t="shared" si="31"/>
        <v>Ремонтненский район          Сельское поселение 13</v>
      </c>
      <c r="D718" s="92"/>
    </row>
    <row r="719" spans="1:4">
      <c r="A719" s="82">
        <v>14</v>
      </c>
      <c r="B719" s="82" t="s">
        <v>604</v>
      </c>
      <c r="C719" s="82" t="str">
        <f t="shared" si="31"/>
        <v>Ремонтненский район          Сельское поселение 14</v>
      </c>
      <c r="D719" s="92"/>
    </row>
    <row r="720" spans="1:4">
      <c r="A720" s="82">
        <v>15</v>
      </c>
      <c r="B720" s="82" t="s">
        <v>605</v>
      </c>
      <c r="C720" s="82" t="str">
        <f t="shared" si="31"/>
        <v>Ремонтненский район          Сельское поселение 15</v>
      </c>
      <c r="D720" s="92"/>
    </row>
    <row r="721" spans="1:4">
      <c r="A721" s="82">
        <v>16</v>
      </c>
      <c r="B721" s="82" t="s">
        <v>606</v>
      </c>
      <c r="C721" s="82" t="str">
        <f t="shared" si="31"/>
        <v>Ремонтненский район          Сельское поселение 16</v>
      </c>
      <c r="D721" s="92"/>
    </row>
    <row r="722" spans="1:4">
      <c r="A722" s="82">
        <v>17</v>
      </c>
      <c r="B722" s="82" t="s">
        <v>607</v>
      </c>
      <c r="C722" s="82" t="str">
        <f t="shared" si="31"/>
        <v>Ремонтненский район          Сельское поселение 17</v>
      </c>
      <c r="D722" s="92"/>
    </row>
    <row r="723" spans="1:4">
      <c r="A723" s="82">
        <v>18</v>
      </c>
      <c r="B723" s="82" t="s">
        <v>608</v>
      </c>
      <c r="C723" s="82" t="str">
        <f t="shared" si="31"/>
        <v>Ремонтненский район          Сельское поселение 18</v>
      </c>
      <c r="D723" s="92"/>
    </row>
    <row r="724" spans="1:4">
      <c r="A724" s="82">
        <v>19</v>
      </c>
      <c r="B724" s="82" t="s">
        <v>609</v>
      </c>
      <c r="C724" s="82" t="str">
        <f t="shared" si="31"/>
        <v>Ремонтненский район          Сельское поселение 19</v>
      </c>
      <c r="D724" s="92"/>
    </row>
    <row r="725" spans="1:4">
      <c r="D725" s="92"/>
    </row>
    <row r="726" spans="1:4">
      <c r="A726" s="87" t="str">
        <f>МО!B49</f>
        <v xml:space="preserve">Родионово-Несветайский район </v>
      </c>
      <c r="D726" s="87" t="s">
        <v>489</v>
      </c>
    </row>
    <row r="727" spans="1:4">
      <c r="D727" s="91" t="s">
        <v>191</v>
      </c>
    </row>
    <row r="728" spans="1:4">
      <c r="A728" s="82">
        <v>1</v>
      </c>
      <c r="B728" s="82" t="s">
        <v>591</v>
      </c>
      <c r="C728" s="82" t="str">
        <f>CONCATENATE($A$726,B728)</f>
        <v>Родионово-Несветайский район Сельское поселение 1</v>
      </c>
      <c r="D728" s="92" t="s">
        <v>490</v>
      </c>
    </row>
    <row r="729" spans="1:4">
      <c r="A729" s="82">
        <v>2</v>
      </c>
      <c r="B729" s="82" t="s">
        <v>592</v>
      </c>
      <c r="C729" s="82" t="str">
        <f t="shared" ref="C729:C746" si="32">CONCATENATE($A$726,B729)</f>
        <v>Родионово-Несветайский район Сельское поселение 2</v>
      </c>
      <c r="D729" s="92" t="s">
        <v>491</v>
      </c>
    </row>
    <row r="730" spans="1:4">
      <c r="A730" s="82">
        <v>3</v>
      </c>
      <c r="B730" s="82" t="s">
        <v>593</v>
      </c>
      <c r="C730" s="82" t="str">
        <f t="shared" si="32"/>
        <v>Родионово-Несветайский район Сельское поселение 3</v>
      </c>
      <c r="D730" s="92" t="s">
        <v>492</v>
      </c>
    </row>
    <row r="731" spans="1:4">
      <c r="A731" s="82">
        <v>4</v>
      </c>
      <c r="B731" s="82" t="s">
        <v>594</v>
      </c>
      <c r="C731" s="82" t="str">
        <f t="shared" si="32"/>
        <v>Родионово-Несветайский район Сельское поселение 4</v>
      </c>
      <c r="D731" s="92" t="s">
        <v>493</v>
      </c>
    </row>
    <row r="732" spans="1:4">
      <c r="A732" s="82">
        <v>5</v>
      </c>
      <c r="B732" s="82" t="s">
        <v>595</v>
      </c>
      <c r="C732" s="82" t="str">
        <f t="shared" si="32"/>
        <v>Родионово-Несветайский район Сельское поселение 5</v>
      </c>
      <c r="D732" s="92" t="s">
        <v>291</v>
      </c>
    </row>
    <row r="733" spans="1:4">
      <c r="A733" s="82">
        <v>6</v>
      </c>
      <c r="B733" s="82" t="s">
        <v>596</v>
      </c>
      <c r="C733" s="82" t="str">
        <f t="shared" si="32"/>
        <v>Родионово-Несветайский район Сельское поселение 6</v>
      </c>
      <c r="D733" s="92" t="s">
        <v>494</v>
      </c>
    </row>
    <row r="734" spans="1:4">
      <c r="A734" s="82">
        <v>7</v>
      </c>
      <c r="B734" s="82" t="s">
        <v>597</v>
      </c>
      <c r="C734" s="82" t="str">
        <f t="shared" si="32"/>
        <v>Родионово-Несветайский район Сельское поселение 7</v>
      </c>
      <c r="D734" s="92"/>
    </row>
    <row r="735" spans="1:4">
      <c r="A735" s="82">
        <v>8</v>
      </c>
      <c r="B735" s="82" t="s">
        <v>598</v>
      </c>
      <c r="C735" s="82" t="str">
        <f t="shared" si="32"/>
        <v>Родионово-Несветайский район Сельское поселение 8</v>
      </c>
      <c r="D735" s="92"/>
    </row>
    <row r="736" spans="1:4">
      <c r="A736" s="82">
        <v>9</v>
      </c>
      <c r="B736" s="82" t="s">
        <v>599</v>
      </c>
      <c r="C736" s="82" t="str">
        <f t="shared" si="32"/>
        <v>Родионово-Несветайский район Сельское поселение 9</v>
      </c>
      <c r="D736" s="92"/>
    </row>
    <row r="737" spans="1:4">
      <c r="A737" s="82">
        <v>10</v>
      </c>
      <c r="B737" s="82" t="s">
        <v>600</v>
      </c>
      <c r="C737" s="82" t="str">
        <f t="shared" si="32"/>
        <v>Родионово-Несветайский район Сельское поселение 10</v>
      </c>
      <c r="D737" s="92"/>
    </row>
    <row r="738" spans="1:4">
      <c r="A738" s="82">
        <v>11</v>
      </c>
      <c r="B738" s="82" t="s">
        <v>601</v>
      </c>
      <c r="C738" s="82" t="str">
        <f t="shared" si="32"/>
        <v>Родионово-Несветайский район Сельское поселение 11</v>
      </c>
      <c r="D738" s="92"/>
    </row>
    <row r="739" spans="1:4">
      <c r="A739" s="82">
        <v>12</v>
      </c>
      <c r="B739" s="82" t="s">
        <v>602</v>
      </c>
      <c r="C739" s="82" t="str">
        <f t="shared" si="32"/>
        <v>Родионово-Несветайский район Сельское поселение 12</v>
      </c>
      <c r="D739" s="92"/>
    </row>
    <row r="740" spans="1:4">
      <c r="A740" s="82">
        <v>13</v>
      </c>
      <c r="B740" s="82" t="s">
        <v>603</v>
      </c>
      <c r="C740" s="82" t="str">
        <f t="shared" si="32"/>
        <v>Родионово-Несветайский район Сельское поселение 13</v>
      </c>
      <c r="D740" s="92"/>
    </row>
    <row r="741" spans="1:4">
      <c r="A741" s="82">
        <v>14</v>
      </c>
      <c r="B741" s="82" t="s">
        <v>604</v>
      </c>
      <c r="C741" s="82" t="str">
        <f t="shared" si="32"/>
        <v>Родионово-Несветайский район Сельское поселение 14</v>
      </c>
      <c r="D741" s="92"/>
    </row>
    <row r="742" spans="1:4">
      <c r="A742" s="82">
        <v>15</v>
      </c>
      <c r="B742" s="82" t="s">
        <v>605</v>
      </c>
      <c r="C742" s="82" t="str">
        <f t="shared" si="32"/>
        <v>Родионово-Несветайский район Сельское поселение 15</v>
      </c>
      <c r="D742" s="92"/>
    </row>
    <row r="743" spans="1:4">
      <c r="A743" s="82">
        <v>16</v>
      </c>
      <c r="B743" s="82" t="s">
        <v>606</v>
      </c>
      <c r="C743" s="82" t="str">
        <f t="shared" si="32"/>
        <v>Родионово-Несветайский район Сельское поселение 16</v>
      </c>
      <c r="D743" s="92"/>
    </row>
    <row r="744" spans="1:4">
      <c r="A744" s="82">
        <v>17</v>
      </c>
      <c r="B744" s="82" t="s">
        <v>607</v>
      </c>
      <c r="C744" s="82" t="str">
        <f t="shared" si="32"/>
        <v>Родионово-Несветайский район Сельское поселение 17</v>
      </c>
      <c r="D744" s="92"/>
    </row>
    <row r="745" spans="1:4">
      <c r="A745" s="82">
        <v>18</v>
      </c>
      <c r="B745" s="82" t="s">
        <v>608</v>
      </c>
      <c r="C745" s="82" t="str">
        <f t="shared" si="32"/>
        <v>Родионово-Несветайский район Сельское поселение 18</v>
      </c>
      <c r="D745" s="92"/>
    </row>
    <row r="746" spans="1:4">
      <c r="A746" s="82">
        <v>19</v>
      </c>
      <c r="B746" s="82" t="s">
        <v>609</v>
      </c>
      <c r="C746" s="82" t="str">
        <f t="shared" si="32"/>
        <v>Родионово-Несветайский район Сельское поселение 19</v>
      </c>
      <c r="D746" s="92"/>
    </row>
    <row r="747" spans="1:4">
      <c r="D747" s="92"/>
    </row>
    <row r="748" spans="1:4">
      <c r="A748" s="87" t="str">
        <f>МО!B50</f>
        <v xml:space="preserve">Сальский район               </v>
      </c>
      <c r="D748" s="87" t="s">
        <v>495</v>
      </c>
    </row>
    <row r="749" spans="1:4">
      <c r="D749" s="91" t="s">
        <v>191</v>
      </c>
    </row>
    <row r="750" spans="1:4">
      <c r="A750" s="82">
        <v>1</v>
      </c>
      <c r="B750" s="82" t="s">
        <v>591</v>
      </c>
      <c r="C750" s="82" t="str">
        <f>CONCATENATE($A$748,B750)</f>
        <v>Сальский район               Сельское поселение 1</v>
      </c>
      <c r="D750" s="92" t="s">
        <v>472</v>
      </c>
    </row>
    <row r="751" spans="1:4">
      <c r="A751" s="82">
        <v>2</v>
      </c>
      <c r="B751" s="82" t="s">
        <v>592</v>
      </c>
      <c r="C751" s="82" t="str">
        <f t="shared" ref="C751:C768" si="33">CONCATENATE($A$748,B751)</f>
        <v>Сальский район               Сельское поселение 2</v>
      </c>
      <c r="D751" s="92" t="s">
        <v>496</v>
      </c>
    </row>
    <row r="752" spans="1:4">
      <c r="A752" s="82">
        <v>3</v>
      </c>
      <c r="B752" s="82" t="s">
        <v>593</v>
      </c>
      <c r="C752" s="82" t="str">
        <f t="shared" si="33"/>
        <v>Сальский район               Сельское поселение 3</v>
      </c>
      <c r="D752" s="92" t="s">
        <v>497</v>
      </c>
    </row>
    <row r="753" spans="1:4">
      <c r="A753" s="82">
        <v>4</v>
      </c>
      <c r="B753" s="82" t="s">
        <v>594</v>
      </c>
      <c r="C753" s="82" t="str">
        <f t="shared" si="33"/>
        <v>Сальский район               Сельское поселение 4</v>
      </c>
      <c r="D753" s="92" t="s">
        <v>498</v>
      </c>
    </row>
    <row r="754" spans="1:4">
      <c r="A754" s="82">
        <v>5</v>
      </c>
      <c r="B754" s="82" t="s">
        <v>595</v>
      </c>
      <c r="C754" s="82" t="str">
        <f t="shared" si="33"/>
        <v>Сальский район               Сельское поселение 5</v>
      </c>
      <c r="D754" s="92" t="s">
        <v>499</v>
      </c>
    </row>
    <row r="755" spans="1:4">
      <c r="A755" s="82">
        <v>6</v>
      </c>
      <c r="B755" s="82" t="s">
        <v>596</v>
      </c>
      <c r="C755" s="82" t="str">
        <f t="shared" si="33"/>
        <v>Сальский район               Сельское поселение 6</v>
      </c>
      <c r="D755" s="92" t="s">
        <v>196</v>
      </c>
    </row>
    <row r="756" spans="1:4">
      <c r="A756" s="82">
        <v>7</v>
      </c>
      <c r="B756" s="82" t="s">
        <v>597</v>
      </c>
      <c r="C756" s="82" t="str">
        <f t="shared" si="33"/>
        <v>Сальский район               Сельское поселение 7</v>
      </c>
      <c r="D756" s="92" t="s">
        <v>500</v>
      </c>
    </row>
    <row r="757" spans="1:4">
      <c r="A757" s="82">
        <v>8</v>
      </c>
      <c r="B757" s="82" t="s">
        <v>598</v>
      </c>
      <c r="C757" s="82" t="str">
        <f t="shared" si="33"/>
        <v>Сальский район               Сельское поселение 8</v>
      </c>
      <c r="D757" s="92" t="s">
        <v>501</v>
      </c>
    </row>
    <row r="758" spans="1:4">
      <c r="A758" s="82">
        <v>9</v>
      </c>
      <c r="B758" s="82" t="s">
        <v>599</v>
      </c>
      <c r="C758" s="82" t="str">
        <f t="shared" si="33"/>
        <v>Сальский район               Сельское поселение 9</v>
      </c>
      <c r="D758" s="92" t="s">
        <v>502</v>
      </c>
    </row>
    <row r="759" spans="1:4">
      <c r="A759" s="82">
        <v>10</v>
      </c>
      <c r="B759" s="82" t="s">
        <v>600</v>
      </c>
      <c r="C759" s="82" t="str">
        <f t="shared" si="33"/>
        <v>Сальский район               Сельское поселение 10</v>
      </c>
      <c r="D759" s="92" t="s">
        <v>503</v>
      </c>
    </row>
    <row r="760" spans="1:4">
      <c r="A760" s="82">
        <v>11</v>
      </c>
      <c r="B760" s="82" t="s">
        <v>601</v>
      </c>
      <c r="C760" s="82" t="str">
        <f t="shared" si="33"/>
        <v>Сальский район               Сельское поселение 11</v>
      </c>
      <c r="D760" s="92" t="s">
        <v>504</v>
      </c>
    </row>
    <row r="761" spans="1:4">
      <c r="A761" s="82">
        <v>12</v>
      </c>
      <c r="B761" s="82" t="s">
        <v>602</v>
      </c>
      <c r="C761" s="82" t="str">
        <f t="shared" si="33"/>
        <v>Сальский район               Сельское поселение 12</v>
      </c>
      <c r="D761" s="92"/>
    </row>
    <row r="762" spans="1:4">
      <c r="A762" s="82">
        <v>13</v>
      </c>
      <c r="B762" s="82" t="s">
        <v>603</v>
      </c>
      <c r="C762" s="82" t="str">
        <f t="shared" si="33"/>
        <v>Сальский район               Сельское поселение 13</v>
      </c>
      <c r="D762" s="92"/>
    </row>
    <row r="763" spans="1:4">
      <c r="A763" s="82">
        <v>14</v>
      </c>
      <c r="B763" s="82" t="s">
        <v>604</v>
      </c>
      <c r="C763" s="82" t="str">
        <f t="shared" si="33"/>
        <v>Сальский район               Сельское поселение 14</v>
      </c>
      <c r="D763" s="92"/>
    </row>
    <row r="764" spans="1:4">
      <c r="A764" s="82">
        <v>15</v>
      </c>
      <c r="B764" s="82" t="s">
        <v>605</v>
      </c>
      <c r="C764" s="82" t="str">
        <f t="shared" si="33"/>
        <v>Сальский район               Сельское поселение 15</v>
      </c>
      <c r="D764" s="92"/>
    </row>
    <row r="765" spans="1:4">
      <c r="A765" s="82">
        <v>16</v>
      </c>
      <c r="B765" s="82" t="s">
        <v>606</v>
      </c>
      <c r="C765" s="82" t="str">
        <f t="shared" si="33"/>
        <v>Сальский район               Сельское поселение 16</v>
      </c>
      <c r="D765" s="92"/>
    </row>
    <row r="766" spans="1:4">
      <c r="A766" s="82">
        <v>17</v>
      </c>
      <c r="B766" s="82" t="s">
        <v>607</v>
      </c>
      <c r="C766" s="82" t="str">
        <f t="shared" si="33"/>
        <v>Сальский район               Сельское поселение 17</v>
      </c>
      <c r="D766" s="92"/>
    </row>
    <row r="767" spans="1:4">
      <c r="A767" s="82">
        <v>18</v>
      </c>
      <c r="B767" s="82" t="s">
        <v>608</v>
      </c>
      <c r="C767" s="82" t="str">
        <f t="shared" si="33"/>
        <v>Сальский район               Сельское поселение 18</v>
      </c>
      <c r="D767" s="92"/>
    </row>
    <row r="768" spans="1:4">
      <c r="A768" s="82">
        <v>19</v>
      </c>
      <c r="B768" s="82" t="s">
        <v>609</v>
      </c>
      <c r="C768" s="82" t="str">
        <f t="shared" si="33"/>
        <v>Сальский район               Сельское поселение 19</v>
      </c>
      <c r="D768" s="92"/>
    </row>
    <row r="769" spans="1:4">
      <c r="D769" s="92"/>
    </row>
    <row r="770" spans="1:4">
      <c r="A770" s="87" t="str">
        <f>МО!B51</f>
        <v xml:space="preserve">Семикаракорский район        </v>
      </c>
      <c r="D770" s="87" t="s">
        <v>505</v>
      </c>
    </row>
    <row r="771" spans="1:4">
      <c r="D771" s="91" t="s">
        <v>191</v>
      </c>
    </row>
    <row r="772" spans="1:4">
      <c r="A772" s="82">
        <v>1</v>
      </c>
      <c r="B772" s="82" t="s">
        <v>591</v>
      </c>
      <c r="C772" s="82" t="str">
        <f>CONCATENATE($A$770,B772)</f>
        <v>Семикаракорский район        Сельское поселение 1</v>
      </c>
      <c r="D772" s="92" t="s">
        <v>506</v>
      </c>
    </row>
    <row r="773" spans="1:4">
      <c r="A773" s="82">
        <v>2</v>
      </c>
      <c r="B773" s="82" t="s">
        <v>592</v>
      </c>
      <c r="C773" s="82" t="str">
        <f t="shared" ref="C773:C790" si="34">CONCATENATE($A$770,B773)</f>
        <v>Семикаракорский район        Сельское поселение 2</v>
      </c>
      <c r="D773" s="92" t="s">
        <v>507</v>
      </c>
    </row>
    <row r="774" spans="1:4">
      <c r="A774" s="82">
        <v>3</v>
      </c>
      <c r="B774" s="82" t="s">
        <v>593</v>
      </c>
      <c r="C774" s="82" t="str">
        <f t="shared" si="34"/>
        <v>Семикаракорский район        Сельское поселение 3</v>
      </c>
      <c r="D774" s="92" t="s">
        <v>508</v>
      </c>
    </row>
    <row r="775" spans="1:4">
      <c r="A775" s="82">
        <v>4</v>
      </c>
      <c r="B775" s="82" t="s">
        <v>594</v>
      </c>
      <c r="C775" s="82" t="str">
        <f t="shared" si="34"/>
        <v>Семикаракорский район        Сельское поселение 4</v>
      </c>
      <c r="D775" s="92" t="s">
        <v>509</v>
      </c>
    </row>
    <row r="776" spans="1:4">
      <c r="A776" s="82">
        <v>5</v>
      </c>
      <c r="B776" s="82" t="s">
        <v>595</v>
      </c>
      <c r="C776" s="82" t="str">
        <f t="shared" si="34"/>
        <v>Семикаракорский район        Сельское поселение 5</v>
      </c>
      <c r="D776" s="92" t="s">
        <v>510</v>
      </c>
    </row>
    <row r="777" spans="1:4">
      <c r="A777" s="82">
        <v>6</v>
      </c>
      <c r="B777" s="82" t="s">
        <v>596</v>
      </c>
      <c r="C777" s="82" t="str">
        <f t="shared" si="34"/>
        <v>Семикаракорский район        Сельское поселение 6</v>
      </c>
      <c r="D777" s="92" t="s">
        <v>511</v>
      </c>
    </row>
    <row r="778" spans="1:4">
      <c r="A778" s="82">
        <v>7</v>
      </c>
      <c r="B778" s="82" t="s">
        <v>597</v>
      </c>
      <c r="C778" s="82" t="str">
        <f t="shared" si="34"/>
        <v>Семикаракорский район        Сельское поселение 7</v>
      </c>
      <c r="D778" s="92" t="s">
        <v>512</v>
      </c>
    </row>
    <row r="779" spans="1:4">
      <c r="A779" s="82">
        <v>8</v>
      </c>
      <c r="B779" s="82" t="s">
        <v>598</v>
      </c>
      <c r="C779" s="82" t="str">
        <f t="shared" si="34"/>
        <v>Семикаракорский район        Сельское поселение 8</v>
      </c>
      <c r="D779" s="92" t="s">
        <v>513</v>
      </c>
    </row>
    <row r="780" spans="1:4">
      <c r="A780" s="82">
        <v>9</v>
      </c>
      <c r="B780" s="82" t="s">
        <v>599</v>
      </c>
      <c r="C780" s="82" t="str">
        <f t="shared" si="34"/>
        <v>Семикаракорский район        Сельское поселение 9</v>
      </c>
      <c r="D780" s="92" t="s">
        <v>514</v>
      </c>
    </row>
    <row r="781" spans="1:4">
      <c r="A781" s="82">
        <v>10</v>
      </c>
      <c r="B781" s="82" t="s">
        <v>600</v>
      </c>
      <c r="C781" s="82" t="str">
        <f t="shared" si="34"/>
        <v>Семикаракорский район        Сельское поселение 10</v>
      </c>
      <c r="D781" s="92" t="s">
        <v>515</v>
      </c>
    </row>
    <row r="782" spans="1:4">
      <c r="A782" s="82">
        <v>11</v>
      </c>
      <c r="B782" s="82" t="s">
        <v>601</v>
      </c>
      <c r="C782" s="82" t="str">
        <f t="shared" si="34"/>
        <v>Семикаракорский район        Сельское поселение 11</v>
      </c>
      <c r="D782" s="92"/>
    </row>
    <row r="783" spans="1:4">
      <c r="A783" s="82">
        <v>12</v>
      </c>
      <c r="B783" s="82" t="s">
        <v>602</v>
      </c>
      <c r="C783" s="82" t="str">
        <f t="shared" si="34"/>
        <v>Семикаракорский район        Сельское поселение 12</v>
      </c>
      <c r="D783" s="92"/>
    </row>
    <row r="784" spans="1:4">
      <c r="A784" s="82">
        <v>13</v>
      </c>
      <c r="B784" s="82" t="s">
        <v>603</v>
      </c>
      <c r="C784" s="82" t="str">
        <f t="shared" si="34"/>
        <v>Семикаракорский район        Сельское поселение 13</v>
      </c>
      <c r="D784" s="92"/>
    </row>
    <row r="785" spans="1:4">
      <c r="A785" s="82">
        <v>14</v>
      </c>
      <c r="B785" s="82" t="s">
        <v>604</v>
      </c>
      <c r="C785" s="82" t="str">
        <f t="shared" si="34"/>
        <v>Семикаракорский район        Сельское поселение 14</v>
      </c>
      <c r="D785" s="92"/>
    </row>
    <row r="786" spans="1:4">
      <c r="A786" s="82">
        <v>15</v>
      </c>
      <c r="B786" s="82" t="s">
        <v>605</v>
      </c>
      <c r="C786" s="82" t="str">
        <f t="shared" si="34"/>
        <v>Семикаракорский район        Сельское поселение 15</v>
      </c>
      <c r="D786" s="92"/>
    </row>
    <row r="787" spans="1:4">
      <c r="A787" s="82">
        <v>16</v>
      </c>
      <c r="B787" s="82" t="s">
        <v>606</v>
      </c>
      <c r="C787" s="82" t="str">
        <f t="shared" si="34"/>
        <v>Семикаракорский район        Сельское поселение 16</v>
      </c>
      <c r="D787" s="92"/>
    </row>
    <row r="788" spans="1:4">
      <c r="A788" s="82">
        <v>17</v>
      </c>
      <c r="B788" s="82" t="s">
        <v>607</v>
      </c>
      <c r="C788" s="82" t="str">
        <f t="shared" si="34"/>
        <v>Семикаракорский район        Сельское поселение 17</v>
      </c>
      <c r="D788" s="92"/>
    </row>
    <row r="789" spans="1:4">
      <c r="A789" s="82">
        <v>18</v>
      </c>
      <c r="B789" s="82" t="s">
        <v>608</v>
      </c>
      <c r="C789" s="82" t="str">
        <f t="shared" si="34"/>
        <v>Семикаракорский район        Сельское поселение 18</v>
      </c>
      <c r="D789" s="92"/>
    </row>
    <row r="790" spans="1:4">
      <c r="A790" s="82">
        <v>19</v>
      </c>
      <c r="B790" s="82" t="s">
        <v>609</v>
      </c>
      <c r="C790" s="82" t="str">
        <f t="shared" si="34"/>
        <v>Семикаракорский район        Сельское поселение 19</v>
      </c>
      <c r="D790" s="92"/>
    </row>
    <row r="791" spans="1:4">
      <c r="D791" s="92"/>
    </row>
    <row r="792" spans="1:4">
      <c r="A792" s="87" t="str">
        <f>МО!B52</f>
        <v xml:space="preserve">Советский район          </v>
      </c>
      <c r="D792" s="87" t="s">
        <v>516</v>
      </c>
    </row>
    <row r="793" spans="1:4">
      <c r="D793" s="91" t="s">
        <v>191</v>
      </c>
    </row>
    <row r="794" spans="1:4">
      <c r="A794" s="82">
        <v>1</v>
      </c>
      <c r="B794" s="82" t="s">
        <v>591</v>
      </c>
      <c r="C794" s="82" t="str">
        <f>CONCATENATE($A$792,B794)</f>
        <v>Советский район          Сельское поселение 1</v>
      </c>
      <c r="D794" s="92" t="s">
        <v>517</v>
      </c>
    </row>
    <row r="795" spans="1:4">
      <c r="A795" s="82">
        <v>2</v>
      </c>
      <c r="B795" s="82" t="s">
        <v>592</v>
      </c>
      <c r="C795" s="82" t="str">
        <f t="shared" ref="C795:C811" si="35">CONCATENATE($A$792,B795)</f>
        <v>Советский район          Сельское поселение 2</v>
      </c>
      <c r="D795" s="92" t="s">
        <v>518</v>
      </c>
    </row>
    <row r="796" spans="1:4">
      <c r="A796" s="82">
        <v>3</v>
      </c>
      <c r="B796" s="82" t="s">
        <v>593</v>
      </c>
      <c r="C796" s="82" t="str">
        <f t="shared" si="35"/>
        <v>Советский район          Сельское поселение 3</v>
      </c>
      <c r="D796" s="92" t="s">
        <v>519</v>
      </c>
    </row>
    <row r="797" spans="1:4">
      <c r="A797" s="82">
        <v>4</v>
      </c>
      <c r="B797" s="82" t="s">
        <v>594</v>
      </c>
      <c r="C797" s="82" t="str">
        <f t="shared" si="35"/>
        <v>Советский район          Сельское поселение 4</v>
      </c>
      <c r="D797" s="92"/>
    </row>
    <row r="798" spans="1:4">
      <c r="A798" s="82">
        <v>5</v>
      </c>
      <c r="B798" s="82" t="s">
        <v>595</v>
      </c>
      <c r="C798" s="82" t="str">
        <f t="shared" si="35"/>
        <v>Советский район          Сельское поселение 5</v>
      </c>
      <c r="D798" s="92"/>
    </row>
    <row r="799" spans="1:4">
      <c r="A799" s="82">
        <v>6</v>
      </c>
      <c r="B799" s="82" t="s">
        <v>596</v>
      </c>
      <c r="C799" s="82" t="str">
        <f t="shared" si="35"/>
        <v>Советский район          Сельское поселение 6</v>
      </c>
      <c r="D799" s="92"/>
    </row>
    <row r="800" spans="1:4">
      <c r="A800" s="82">
        <v>7</v>
      </c>
      <c r="B800" s="82" t="s">
        <v>597</v>
      </c>
      <c r="C800" s="82" t="str">
        <f t="shared" si="35"/>
        <v>Советский район          Сельское поселение 7</v>
      </c>
      <c r="D800" s="92"/>
    </row>
    <row r="801" spans="1:4">
      <c r="A801" s="82">
        <v>8</v>
      </c>
      <c r="B801" s="82" t="s">
        <v>598</v>
      </c>
      <c r="C801" s="82" t="str">
        <f t="shared" si="35"/>
        <v>Советский район          Сельское поселение 8</v>
      </c>
      <c r="D801" s="92"/>
    </row>
    <row r="802" spans="1:4">
      <c r="A802" s="82">
        <v>9</v>
      </c>
      <c r="B802" s="82" t="s">
        <v>599</v>
      </c>
      <c r="C802" s="82" t="str">
        <f t="shared" si="35"/>
        <v>Советский район          Сельское поселение 9</v>
      </c>
      <c r="D802" s="92"/>
    </row>
    <row r="803" spans="1:4">
      <c r="A803" s="82">
        <v>10</v>
      </c>
      <c r="B803" s="82" t="s">
        <v>600</v>
      </c>
      <c r="C803" s="82" t="str">
        <f t="shared" si="35"/>
        <v>Советский район          Сельское поселение 10</v>
      </c>
      <c r="D803" s="92"/>
    </row>
    <row r="804" spans="1:4">
      <c r="A804" s="82">
        <v>11</v>
      </c>
      <c r="B804" s="82" t="s">
        <v>601</v>
      </c>
      <c r="C804" s="82" t="str">
        <f t="shared" si="35"/>
        <v>Советский район          Сельское поселение 11</v>
      </c>
      <c r="D804" s="92"/>
    </row>
    <row r="805" spans="1:4">
      <c r="A805" s="82">
        <v>12</v>
      </c>
      <c r="B805" s="82" t="s">
        <v>602</v>
      </c>
      <c r="C805" s="82" t="str">
        <f t="shared" si="35"/>
        <v>Советский район          Сельское поселение 12</v>
      </c>
      <c r="D805" s="92"/>
    </row>
    <row r="806" spans="1:4">
      <c r="A806" s="82">
        <v>13</v>
      </c>
      <c r="B806" s="82" t="s">
        <v>603</v>
      </c>
      <c r="C806" s="82" t="str">
        <f t="shared" si="35"/>
        <v>Советский район          Сельское поселение 13</v>
      </c>
      <c r="D806" s="92"/>
    </row>
    <row r="807" spans="1:4">
      <c r="A807" s="82">
        <v>14</v>
      </c>
      <c r="B807" s="82" t="s">
        <v>604</v>
      </c>
      <c r="C807" s="82" t="str">
        <f t="shared" si="35"/>
        <v>Советский район          Сельское поселение 14</v>
      </c>
      <c r="D807" s="92"/>
    </row>
    <row r="808" spans="1:4">
      <c r="A808" s="82">
        <v>15</v>
      </c>
      <c r="B808" s="82" t="s">
        <v>605</v>
      </c>
      <c r="C808" s="82" t="str">
        <f t="shared" si="35"/>
        <v>Советский район          Сельское поселение 15</v>
      </c>
      <c r="D808" s="92"/>
    </row>
    <row r="809" spans="1:4">
      <c r="A809" s="82">
        <v>16</v>
      </c>
      <c r="B809" s="82" t="s">
        <v>606</v>
      </c>
      <c r="C809" s="82" t="str">
        <f t="shared" si="35"/>
        <v>Советский район          Сельское поселение 16</v>
      </c>
      <c r="D809" s="92"/>
    </row>
    <row r="810" spans="1:4">
      <c r="A810" s="82">
        <v>17</v>
      </c>
      <c r="B810" s="82" t="s">
        <v>607</v>
      </c>
      <c r="C810" s="82" t="str">
        <f t="shared" si="35"/>
        <v>Советский район          Сельское поселение 17</v>
      </c>
      <c r="D810" s="92"/>
    </row>
    <row r="811" spans="1:4">
      <c r="A811" s="82">
        <v>18</v>
      </c>
      <c r="B811" s="82" t="s">
        <v>608</v>
      </c>
      <c r="C811" s="82" t="str">
        <f t="shared" si="35"/>
        <v>Советский район          Сельское поселение 18</v>
      </c>
      <c r="D811" s="92"/>
    </row>
    <row r="812" spans="1:4">
      <c r="A812" s="82">
        <v>19</v>
      </c>
      <c r="B812" s="82" t="s">
        <v>609</v>
      </c>
      <c r="C812" s="82" t="str">
        <f>CONCATENATE($A$792,B812)</f>
        <v>Советский район          Сельское поселение 19</v>
      </c>
      <c r="D812" s="92"/>
    </row>
    <row r="813" spans="1:4">
      <c r="D813" s="92"/>
    </row>
    <row r="814" spans="1:4">
      <c r="A814" s="87" t="str">
        <f>МО!B53</f>
        <v xml:space="preserve">Тарасовский район            </v>
      </c>
      <c r="D814" s="87" t="s">
        <v>520</v>
      </c>
    </row>
    <row r="815" spans="1:4">
      <c r="D815" s="91" t="s">
        <v>191</v>
      </c>
    </row>
    <row r="816" spans="1:4">
      <c r="A816" s="82">
        <v>1</v>
      </c>
      <c r="B816" s="82" t="s">
        <v>591</v>
      </c>
      <c r="C816" s="82" t="str">
        <f>CONCATENATE($A$814,B816)</f>
        <v>Тарасовский район            Сельское поселение 1</v>
      </c>
      <c r="D816" s="94" t="s">
        <v>521</v>
      </c>
    </row>
    <row r="817" spans="1:4">
      <c r="A817" s="82">
        <v>2</v>
      </c>
      <c r="B817" s="82" t="s">
        <v>592</v>
      </c>
      <c r="C817" s="82" t="str">
        <f t="shared" ref="C817:C834" si="36">CONCATENATE($A$814,B817)</f>
        <v>Тарасовский район            Сельское поселение 2</v>
      </c>
      <c r="D817" s="94" t="s">
        <v>522</v>
      </c>
    </row>
    <row r="818" spans="1:4">
      <c r="A818" s="82">
        <v>3</v>
      </c>
      <c r="B818" s="82" t="s">
        <v>593</v>
      </c>
      <c r="C818" s="82" t="str">
        <f t="shared" si="36"/>
        <v>Тарасовский район            Сельское поселение 3</v>
      </c>
      <c r="D818" s="94" t="s">
        <v>523</v>
      </c>
    </row>
    <row r="819" spans="1:4">
      <c r="A819" s="82">
        <v>4</v>
      </c>
      <c r="B819" s="82" t="s">
        <v>594</v>
      </c>
      <c r="C819" s="82" t="str">
        <f t="shared" si="36"/>
        <v>Тарасовский район            Сельское поселение 4</v>
      </c>
      <c r="D819" s="94" t="s">
        <v>524</v>
      </c>
    </row>
    <row r="820" spans="1:4">
      <c r="A820" s="82">
        <v>5</v>
      </c>
      <c r="B820" s="82" t="s">
        <v>595</v>
      </c>
      <c r="C820" s="82" t="str">
        <f t="shared" si="36"/>
        <v>Тарасовский район            Сельское поселение 5</v>
      </c>
      <c r="D820" s="94" t="s">
        <v>525</v>
      </c>
    </row>
    <row r="821" spans="1:4">
      <c r="A821" s="82">
        <v>6</v>
      </c>
      <c r="B821" s="82" t="s">
        <v>596</v>
      </c>
      <c r="C821" s="82" t="str">
        <f t="shared" si="36"/>
        <v>Тарасовский район            Сельское поселение 6</v>
      </c>
      <c r="D821" s="94" t="s">
        <v>526</v>
      </c>
    </row>
    <row r="822" spans="1:4">
      <c r="A822" s="82">
        <v>7</v>
      </c>
      <c r="B822" s="82" t="s">
        <v>597</v>
      </c>
      <c r="C822" s="82" t="str">
        <f t="shared" si="36"/>
        <v>Тарасовский район            Сельское поселение 7</v>
      </c>
      <c r="D822" s="94" t="s">
        <v>527</v>
      </c>
    </row>
    <row r="823" spans="1:4">
      <c r="A823" s="82">
        <v>8</v>
      </c>
      <c r="B823" s="82" t="s">
        <v>598</v>
      </c>
      <c r="C823" s="82" t="str">
        <f t="shared" si="36"/>
        <v>Тарасовский район            Сельское поселение 8</v>
      </c>
      <c r="D823" s="94" t="s">
        <v>528</v>
      </c>
    </row>
    <row r="824" spans="1:4">
      <c r="A824" s="82">
        <v>9</v>
      </c>
      <c r="B824" s="82" t="s">
        <v>599</v>
      </c>
      <c r="C824" s="82" t="str">
        <f t="shared" si="36"/>
        <v>Тарасовский район            Сельское поселение 9</v>
      </c>
      <c r="D824" s="94" t="s">
        <v>529</v>
      </c>
    </row>
    <row r="825" spans="1:4">
      <c r="A825" s="82">
        <v>10</v>
      </c>
      <c r="B825" s="82" t="s">
        <v>600</v>
      </c>
      <c r="C825" s="82" t="str">
        <f t="shared" si="36"/>
        <v>Тарасовский район            Сельское поселение 10</v>
      </c>
      <c r="D825" s="94" t="s">
        <v>530</v>
      </c>
    </row>
    <row r="826" spans="1:4">
      <c r="A826" s="82">
        <v>11</v>
      </c>
      <c r="B826" s="82" t="s">
        <v>601</v>
      </c>
      <c r="C826" s="82" t="str">
        <f t="shared" si="36"/>
        <v>Тарасовский район            Сельское поселение 11</v>
      </c>
      <c r="D826" s="94"/>
    </row>
    <row r="827" spans="1:4">
      <c r="A827" s="82">
        <v>12</v>
      </c>
      <c r="B827" s="82" t="s">
        <v>602</v>
      </c>
      <c r="C827" s="82" t="str">
        <f t="shared" si="36"/>
        <v>Тарасовский район            Сельское поселение 12</v>
      </c>
      <c r="D827" s="94"/>
    </row>
    <row r="828" spans="1:4">
      <c r="A828" s="82">
        <v>13</v>
      </c>
      <c r="B828" s="82" t="s">
        <v>603</v>
      </c>
      <c r="C828" s="82" t="str">
        <f t="shared" si="36"/>
        <v>Тарасовский район            Сельское поселение 13</v>
      </c>
      <c r="D828" s="94"/>
    </row>
    <row r="829" spans="1:4">
      <c r="A829" s="82">
        <v>14</v>
      </c>
      <c r="B829" s="82" t="s">
        <v>604</v>
      </c>
      <c r="C829" s="82" t="str">
        <f t="shared" si="36"/>
        <v>Тарасовский район            Сельское поселение 14</v>
      </c>
      <c r="D829" s="94"/>
    </row>
    <row r="830" spans="1:4">
      <c r="A830" s="82">
        <v>15</v>
      </c>
      <c r="B830" s="82" t="s">
        <v>605</v>
      </c>
      <c r="C830" s="82" t="str">
        <f t="shared" si="36"/>
        <v>Тарасовский район            Сельское поселение 15</v>
      </c>
      <c r="D830" s="94"/>
    </row>
    <row r="831" spans="1:4">
      <c r="A831" s="82">
        <v>16</v>
      </c>
      <c r="B831" s="82" t="s">
        <v>606</v>
      </c>
      <c r="C831" s="82" t="str">
        <f t="shared" si="36"/>
        <v>Тарасовский район            Сельское поселение 16</v>
      </c>
      <c r="D831" s="94"/>
    </row>
    <row r="832" spans="1:4">
      <c r="A832" s="82">
        <v>17</v>
      </c>
      <c r="B832" s="82" t="s">
        <v>607</v>
      </c>
      <c r="C832" s="82" t="str">
        <f t="shared" si="36"/>
        <v>Тарасовский район            Сельское поселение 17</v>
      </c>
      <c r="D832" s="94"/>
    </row>
    <row r="833" spans="1:4">
      <c r="A833" s="82">
        <v>18</v>
      </c>
      <c r="B833" s="82" t="s">
        <v>608</v>
      </c>
      <c r="C833" s="82" t="str">
        <f t="shared" si="36"/>
        <v>Тарасовский район            Сельское поселение 18</v>
      </c>
      <c r="D833" s="94"/>
    </row>
    <row r="834" spans="1:4">
      <c r="A834" s="82">
        <v>19</v>
      </c>
      <c r="B834" s="82" t="s">
        <v>609</v>
      </c>
      <c r="C834" s="82" t="str">
        <f t="shared" si="36"/>
        <v>Тарасовский район            Сельское поселение 19</v>
      </c>
      <c r="D834" s="94"/>
    </row>
    <row r="835" spans="1:4">
      <c r="D835" s="94"/>
    </row>
    <row r="836" spans="1:4">
      <c r="A836" s="87" t="str">
        <f>МО!B54</f>
        <v xml:space="preserve">Тацинский район              </v>
      </c>
      <c r="D836" s="87" t="s">
        <v>531</v>
      </c>
    </row>
    <row r="837" spans="1:4">
      <c r="D837" s="91" t="s">
        <v>191</v>
      </c>
    </row>
    <row r="838" spans="1:4">
      <c r="A838" s="82">
        <v>1</v>
      </c>
      <c r="B838" s="82" t="s">
        <v>591</v>
      </c>
      <c r="C838" s="82" t="str">
        <f>CONCATENATE($A$836,B838)</f>
        <v>Тацинский район              Сельское поселение 1</v>
      </c>
      <c r="D838" s="92" t="s">
        <v>532</v>
      </c>
    </row>
    <row r="839" spans="1:4">
      <c r="A839" s="82">
        <v>2</v>
      </c>
      <c r="B839" s="82" t="s">
        <v>592</v>
      </c>
      <c r="C839" s="82" t="str">
        <f t="shared" ref="C839:C856" si="37">CONCATENATE($A$836,B839)</f>
        <v>Тацинский район              Сельское поселение 2</v>
      </c>
      <c r="D839" s="92" t="s">
        <v>533</v>
      </c>
    </row>
    <row r="840" spans="1:4">
      <c r="A840" s="82">
        <v>3</v>
      </c>
      <c r="B840" s="82" t="s">
        <v>593</v>
      </c>
      <c r="C840" s="82" t="str">
        <f t="shared" si="37"/>
        <v>Тацинский район              Сельское поселение 3</v>
      </c>
      <c r="D840" s="92" t="s">
        <v>534</v>
      </c>
    </row>
    <row r="841" spans="1:4">
      <c r="A841" s="82">
        <v>4</v>
      </c>
      <c r="B841" s="82" t="s">
        <v>594</v>
      </c>
      <c r="C841" s="82" t="str">
        <f t="shared" si="37"/>
        <v>Тацинский район              Сельское поселение 4</v>
      </c>
      <c r="D841" s="92" t="s">
        <v>535</v>
      </c>
    </row>
    <row r="842" spans="1:4">
      <c r="A842" s="82">
        <v>5</v>
      </c>
      <c r="B842" s="82" t="s">
        <v>595</v>
      </c>
      <c r="C842" s="82" t="str">
        <f t="shared" si="37"/>
        <v>Тацинский район              Сельское поселение 5</v>
      </c>
      <c r="D842" s="92" t="s">
        <v>536</v>
      </c>
    </row>
    <row r="843" spans="1:4">
      <c r="A843" s="82">
        <v>6</v>
      </c>
      <c r="B843" s="82" t="s">
        <v>596</v>
      </c>
      <c r="C843" s="82" t="str">
        <f t="shared" si="37"/>
        <v>Тацинский район              Сельское поселение 6</v>
      </c>
      <c r="D843" s="92" t="s">
        <v>537</v>
      </c>
    </row>
    <row r="844" spans="1:4">
      <c r="A844" s="82">
        <v>7</v>
      </c>
      <c r="B844" s="82" t="s">
        <v>597</v>
      </c>
      <c r="C844" s="82" t="str">
        <f t="shared" si="37"/>
        <v>Тацинский район              Сельское поселение 7</v>
      </c>
      <c r="D844" s="92" t="s">
        <v>538</v>
      </c>
    </row>
    <row r="845" spans="1:4">
      <c r="A845" s="82">
        <v>8</v>
      </c>
      <c r="B845" s="82" t="s">
        <v>598</v>
      </c>
      <c r="C845" s="82" t="str">
        <f t="shared" si="37"/>
        <v>Тацинский район              Сельское поселение 8</v>
      </c>
      <c r="D845" s="92" t="s">
        <v>539</v>
      </c>
    </row>
    <row r="846" spans="1:4">
      <c r="A846" s="82">
        <v>9</v>
      </c>
      <c r="B846" s="82" t="s">
        <v>599</v>
      </c>
      <c r="C846" s="82" t="str">
        <f t="shared" si="37"/>
        <v>Тацинский район              Сельское поселение 9</v>
      </c>
      <c r="D846" s="92" t="s">
        <v>540</v>
      </c>
    </row>
    <row r="847" spans="1:4">
      <c r="A847" s="82">
        <v>10</v>
      </c>
      <c r="B847" s="82" t="s">
        <v>600</v>
      </c>
      <c r="C847" s="82" t="str">
        <f t="shared" si="37"/>
        <v>Тацинский район              Сельское поселение 10</v>
      </c>
      <c r="D847" s="92" t="s">
        <v>541</v>
      </c>
    </row>
    <row r="848" spans="1:4">
      <c r="A848" s="82">
        <v>11</v>
      </c>
      <c r="B848" s="82" t="s">
        <v>601</v>
      </c>
      <c r="C848" s="82" t="str">
        <f t="shared" si="37"/>
        <v>Тацинский район              Сельское поселение 11</v>
      </c>
      <c r="D848" s="92" t="s">
        <v>542</v>
      </c>
    </row>
    <row r="849" spans="1:4">
      <c r="A849" s="82">
        <v>12</v>
      </c>
      <c r="B849" s="82" t="s">
        <v>602</v>
      </c>
      <c r="C849" s="82" t="str">
        <f t="shared" si="37"/>
        <v>Тацинский район              Сельское поселение 12</v>
      </c>
      <c r="D849" s="92"/>
    </row>
    <row r="850" spans="1:4">
      <c r="A850" s="82">
        <v>13</v>
      </c>
      <c r="B850" s="82" t="s">
        <v>603</v>
      </c>
      <c r="C850" s="82" t="str">
        <f t="shared" si="37"/>
        <v>Тацинский район              Сельское поселение 13</v>
      </c>
      <c r="D850" s="92"/>
    </row>
    <row r="851" spans="1:4">
      <c r="A851" s="82">
        <v>14</v>
      </c>
      <c r="B851" s="82" t="s">
        <v>604</v>
      </c>
      <c r="C851" s="82" t="str">
        <f t="shared" si="37"/>
        <v>Тацинский район              Сельское поселение 14</v>
      </c>
      <c r="D851" s="92"/>
    </row>
    <row r="852" spans="1:4">
      <c r="A852" s="82">
        <v>15</v>
      </c>
      <c r="B852" s="82" t="s">
        <v>605</v>
      </c>
      <c r="C852" s="82" t="str">
        <f t="shared" si="37"/>
        <v>Тацинский район              Сельское поселение 15</v>
      </c>
      <c r="D852" s="92"/>
    </row>
    <row r="853" spans="1:4">
      <c r="A853" s="82">
        <v>16</v>
      </c>
      <c r="B853" s="82" t="s">
        <v>606</v>
      </c>
      <c r="C853" s="82" t="str">
        <f t="shared" si="37"/>
        <v>Тацинский район              Сельское поселение 16</v>
      </c>
      <c r="D853" s="92"/>
    </row>
    <row r="854" spans="1:4">
      <c r="A854" s="82">
        <v>17</v>
      </c>
      <c r="B854" s="82" t="s">
        <v>607</v>
      </c>
      <c r="C854" s="82" t="str">
        <f t="shared" si="37"/>
        <v>Тацинский район              Сельское поселение 17</v>
      </c>
      <c r="D854" s="92"/>
    </row>
    <row r="855" spans="1:4">
      <c r="A855" s="82">
        <v>18</v>
      </c>
      <c r="B855" s="82" t="s">
        <v>608</v>
      </c>
      <c r="C855" s="82" t="str">
        <f t="shared" si="37"/>
        <v>Тацинский район              Сельское поселение 18</v>
      </c>
      <c r="D855" s="92"/>
    </row>
    <row r="856" spans="1:4">
      <c r="A856" s="82">
        <v>19</v>
      </c>
      <c r="B856" s="82" t="s">
        <v>609</v>
      </c>
      <c r="C856" s="82" t="str">
        <f t="shared" si="37"/>
        <v>Тацинский район              Сельское поселение 19</v>
      </c>
      <c r="D856" s="92"/>
    </row>
    <row r="857" spans="1:4">
      <c r="D857" s="92"/>
    </row>
    <row r="858" spans="1:4">
      <c r="A858" s="87" t="str">
        <f>МО!B55</f>
        <v xml:space="preserve">Усть-Донецкий район          </v>
      </c>
      <c r="D858" s="87" t="s">
        <v>543</v>
      </c>
    </row>
    <row r="859" spans="1:4">
      <c r="D859" s="91" t="s">
        <v>191</v>
      </c>
    </row>
    <row r="860" spans="1:4">
      <c r="A860" s="82">
        <v>1</v>
      </c>
      <c r="B860" s="82" t="s">
        <v>591</v>
      </c>
      <c r="C860" s="82" t="str">
        <f>CONCATENATE($A$858,B860)</f>
        <v>Усть-Донецкий район          Сельское поселение 1</v>
      </c>
      <c r="D860" s="92" t="s">
        <v>544</v>
      </c>
    </row>
    <row r="861" spans="1:4">
      <c r="A861" s="82">
        <v>2</v>
      </c>
      <c r="B861" s="82" t="s">
        <v>592</v>
      </c>
      <c r="C861" s="82" t="str">
        <f t="shared" ref="C861:C878" si="38">CONCATENATE($A$858,B861)</f>
        <v>Усть-Донецкий район          Сельское поселение 2</v>
      </c>
      <c r="D861" s="92" t="s">
        <v>545</v>
      </c>
    </row>
    <row r="862" spans="1:4">
      <c r="A862" s="82">
        <v>3</v>
      </c>
      <c r="B862" s="82" t="s">
        <v>593</v>
      </c>
      <c r="C862" s="82" t="str">
        <f t="shared" si="38"/>
        <v>Усть-Донецкий район          Сельское поселение 3</v>
      </c>
      <c r="D862" s="92" t="s">
        <v>410</v>
      </c>
    </row>
    <row r="863" spans="1:4">
      <c r="A863" s="82">
        <v>4</v>
      </c>
      <c r="B863" s="82" t="s">
        <v>594</v>
      </c>
      <c r="C863" s="82" t="str">
        <f t="shared" si="38"/>
        <v>Усть-Донецкий район          Сельское поселение 4</v>
      </c>
      <c r="D863" s="92" t="s">
        <v>546</v>
      </c>
    </row>
    <row r="864" spans="1:4">
      <c r="A864" s="82">
        <v>5</v>
      </c>
      <c r="B864" s="82" t="s">
        <v>595</v>
      </c>
      <c r="C864" s="82" t="str">
        <f t="shared" si="38"/>
        <v>Усть-Донецкий район          Сельское поселение 5</v>
      </c>
      <c r="D864" s="92" t="s">
        <v>547</v>
      </c>
    </row>
    <row r="865" spans="1:4">
      <c r="A865" s="82">
        <v>6</v>
      </c>
      <c r="B865" s="82" t="s">
        <v>596</v>
      </c>
      <c r="C865" s="82" t="str">
        <f t="shared" si="38"/>
        <v>Усть-Донецкий район          Сельское поселение 6</v>
      </c>
      <c r="D865" s="92" t="s">
        <v>548</v>
      </c>
    </row>
    <row r="866" spans="1:4">
      <c r="A866" s="82">
        <v>7</v>
      </c>
      <c r="B866" s="82" t="s">
        <v>597</v>
      </c>
      <c r="C866" s="82" t="str">
        <f t="shared" si="38"/>
        <v>Усть-Донецкий район          Сельское поселение 7</v>
      </c>
      <c r="D866" s="92" t="s">
        <v>549</v>
      </c>
    </row>
    <row r="867" spans="1:4">
      <c r="A867" s="82">
        <v>8</v>
      </c>
      <c r="B867" s="82" t="s">
        <v>598</v>
      </c>
      <c r="C867" s="82" t="str">
        <f t="shared" si="38"/>
        <v>Усть-Донецкий район          Сельское поселение 8</v>
      </c>
      <c r="D867" s="92" t="s">
        <v>550</v>
      </c>
    </row>
    <row r="868" spans="1:4">
      <c r="A868" s="82">
        <v>9</v>
      </c>
      <c r="B868" s="82" t="s">
        <v>599</v>
      </c>
      <c r="C868" s="82" t="str">
        <f t="shared" si="38"/>
        <v>Усть-Донецкий район          Сельское поселение 9</v>
      </c>
      <c r="D868" s="92"/>
    </row>
    <row r="869" spans="1:4">
      <c r="A869" s="82">
        <v>10</v>
      </c>
      <c r="B869" s="82" t="s">
        <v>600</v>
      </c>
      <c r="C869" s="82" t="str">
        <f t="shared" si="38"/>
        <v>Усть-Донецкий район          Сельское поселение 10</v>
      </c>
      <c r="D869" s="92"/>
    </row>
    <row r="870" spans="1:4">
      <c r="A870" s="82">
        <v>11</v>
      </c>
      <c r="B870" s="82" t="s">
        <v>601</v>
      </c>
      <c r="C870" s="82" t="str">
        <f t="shared" si="38"/>
        <v>Усть-Донецкий район          Сельское поселение 11</v>
      </c>
      <c r="D870" s="92"/>
    </row>
    <row r="871" spans="1:4">
      <c r="A871" s="82">
        <v>12</v>
      </c>
      <c r="B871" s="82" t="s">
        <v>602</v>
      </c>
      <c r="C871" s="82" t="str">
        <f t="shared" si="38"/>
        <v>Усть-Донецкий район          Сельское поселение 12</v>
      </c>
      <c r="D871" s="92"/>
    </row>
    <row r="872" spans="1:4">
      <c r="A872" s="82">
        <v>13</v>
      </c>
      <c r="B872" s="82" t="s">
        <v>603</v>
      </c>
      <c r="C872" s="82" t="str">
        <f t="shared" si="38"/>
        <v>Усть-Донецкий район          Сельское поселение 13</v>
      </c>
      <c r="D872" s="92"/>
    </row>
    <row r="873" spans="1:4">
      <c r="A873" s="82">
        <v>14</v>
      </c>
      <c r="B873" s="82" t="s">
        <v>604</v>
      </c>
      <c r="C873" s="82" t="str">
        <f t="shared" si="38"/>
        <v>Усть-Донецкий район          Сельское поселение 14</v>
      </c>
      <c r="D873" s="92"/>
    </row>
    <row r="874" spans="1:4">
      <c r="A874" s="82">
        <v>15</v>
      </c>
      <c r="B874" s="82" t="s">
        <v>605</v>
      </c>
      <c r="C874" s="82" t="str">
        <f t="shared" si="38"/>
        <v>Усть-Донецкий район          Сельское поселение 15</v>
      </c>
      <c r="D874" s="92"/>
    </row>
    <row r="875" spans="1:4">
      <c r="A875" s="82">
        <v>16</v>
      </c>
      <c r="B875" s="82" t="s">
        <v>606</v>
      </c>
      <c r="C875" s="82" t="str">
        <f t="shared" si="38"/>
        <v>Усть-Донецкий район          Сельское поселение 16</v>
      </c>
      <c r="D875" s="92"/>
    </row>
    <row r="876" spans="1:4">
      <c r="A876" s="82">
        <v>17</v>
      </c>
      <c r="B876" s="82" t="s">
        <v>607</v>
      </c>
      <c r="C876" s="82" t="str">
        <f t="shared" si="38"/>
        <v>Усть-Донецкий район          Сельское поселение 17</v>
      </c>
      <c r="D876" s="92"/>
    </row>
    <row r="877" spans="1:4">
      <c r="A877" s="82">
        <v>18</v>
      </c>
      <c r="B877" s="82" t="s">
        <v>608</v>
      </c>
      <c r="C877" s="82" t="str">
        <f t="shared" si="38"/>
        <v>Усть-Донецкий район          Сельское поселение 18</v>
      </c>
      <c r="D877" s="92"/>
    </row>
    <row r="878" spans="1:4">
      <c r="A878" s="82">
        <v>19</v>
      </c>
      <c r="B878" s="82" t="s">
        <v>609</v>
      </c>
      <c r="C878" s="82" t="str">
        <f t="shared" si="38"/>
        <v>Усть-Донецкий район          Сельское поселение 19</v>
      </c>
      <c r="D878" s="92"/>
    </row>
    <row r="879" spans="1:4">
      <c r="D879" s="92"/>
    </row>
    <row r="880" spans="1:4">
      <c r="A880" s="87" t="str">
        <f>МО!B56</f>
        <v xml:space="preserve">Целинский район              </v>
      </c>
      <c r="D880" s="87" t="s">
        <v>551</v>
      </c>
    </row>
    <row r="881" spans="1:4">
      <c r="D881" s="91" t="s">
        <v>191</v>
      </c>
    </row>
    <row r="882" spans="1:4">
      <c r="A882" s="82">
        <v>1</v>
      </c>
      <c r="B882" s="82" t="s">
        <v>591</v>
      </c>
      <c r="C882" s="82" t="str">
        <f>CONCATENATE($A$880,B882)</f>
        <v>Целинский район              Сельское поселение 1</v>
      </c>
      <c r="D882" s="92" t="s">
        <v>299</v>
      </c>
    </row>
    <row r="883" spans="1:4">
      <c r="A883" s="82">
        <v>2</v>
      </c>
      <c r="B883" s="82" t="s">
        <v>592</v>
      </c>
      <c r="C883" s="82" t="str">
        <f>CONCATENATE($A$880,B883)</f>
        <v>Целинский район              Сельское поселение 2</v>
      </c>
      <c r="D883" s="92" t="s">
        <v>552</v>
      </c>
    </row>
    <row r="884" spans="1:4">
      <c r="A884" s="82">
        <v>3</v>
      </c>
      <c r="B884" s="82" t="s">
        <v>593</v>
      </c>
      <c r="C884" s="82" t="str">
        <f t="shared" ref="C884:C900" si="39">CONCATENATE($A$880,B884)</f>
        <v>Целинский район              Сельское поселение 3</v>
      </c>
      <c r="D884" s="92" t="s">
        <v>345</v>
      </c>
    </row>
    <row r="885" spans="1:4">
      <c r="A885" s="82">
        <v>4</v>
      </c>
      <c r="B885" s="82" t="s">
        <v>594</v>
      </c>
      <c r="C885" s="82" t="str">
        <f t="shared" si="39"/>
        <v>Целинский район              Сельское поселение 4</v>
      </c>
      <c r="D885" s="92" t="s">
        <v>553</v>
      </c>
    </row>
    <row r="886" spans="1:4">
      <c r="A886" s="82">
        <v>5</v>
      </c>
      <c r="B886" s="82" t="s">
        <v>595</v>
      </c>
      <c r="C886" s="82" t="str">
        <f t="shared" si="39"/>
        <v>Целинский район              Сельское поселение 5</v>
      </c>
      <c r="D886" s="92" t="s">
        <v>554</v>
      </c>
    </row>
    <row r="887" spans="1:4">
      <c r="A887" s="82">
        <v>6</v>
      </c>
      <c r="B887" s="82" t="s">
        <v>596</v>
      </c>
      <c r="C887" s="82" t="str">
        <f t="shared" si="39"/>
        <v>Целинский район              Сельское поселение 6</v>
      </c>
      <c r="D887" s="92" t="s">
        <v>555</v>
      </c>
    </row>
    <row r="888" spans="1:4">
      <c r="A888" s="82">
        <v>7</v>
      </c>
      <c r="B888" s="82" t="s">
        <v>597</v>
      </c>
      <c r="C888" s="82" t="str">
        <f t="shared" si="39"/>
        <v>Целинский район              Сельское поселение 7</v>
      </c>
      <c r="D888" s="92" t="s">
        <v>556</v>
      </c>
    </row>
    <row r="889" spans="1:4">
      <c r="A889" s="82">
        <v>8</v>
      </c>
      <c r="B889" s="82" t="s">
        <v>598</v>
      </c>
      <c r="C889" s="82" t="str">
        <f t="shared" si="39"/>
        <v>Целинский район              Сельское поселение 8</v>
      </c>
      <c r="D889" s="92" t="s">
        <v>557</v>
      </c>
    </row>
    <row r="890" spans="1:4">
      <c r="A890" s="82">
        <v>9</v>
      </c>
      <c r="B890" s="82" t="s">
        <v>599</v>
      </c>
      <c r="C890" s="82" t="str">
        <f t="shared" si="39"/>
        <v>Целинский район              Сельское поселение 9</v>
      </c>
      <c r="D890" s="92" t="s">
        <v>504</v>
      </c>
    </row>
    <row r="891" spans="1:4">
      <c r="A891" s="82">
        <v>10</v>
      </c>
      <c r="B891" s="82" t="s">
        <v>600</v>
      </c>
      <c r="C891" s="82" t="str">
        <f t="shared" si="39"/>
        <v>Целинский район              Сельское поселение 10</v>
      </c>
      <c r="D891" s="92"/>
    </row>
    <row r="892" spans="1:4">
      <c r="A892" s="82">
        <v>11</v>
      </c>
      <c r="B892" s="82" t="s">
        <v>601</v>
      </c>
      <c r="C892" s="82" t="str">
        <f t="shared" si="39"/>
        <v>Целинский район              Сельское поселение 11</v>
      </c>
      <c r="D892" s="92"/>
    </row>
    <row r="893" spans="1:4">
      <c r="A893" s="82">
        <v>12</v>
      </c>
      <c r="B893" s="82" t="s">
        <v>602</v>
      </c>
      <c r="C893" s="82" t="str">
        <f t="shared" si="39"/>
        <v>Целинский район              Сельское поселение 12</v>
      </c>
      <c r="D893" s="92"/>
    </row>
    <row r="894" spans="1:4">
      <c r="A894" s="82">
        <v>13</v>
      </c>
      <c r="B894" s="82" t="s">
        <v>603</v>
      </c>
      <c r="C894" s="82" t="str">
        <f>CONCATENATE($A$880,B894)</f>
        <v>Целинский район              Сельское поселение 13</v>
      </c>
      <c r="D894" s="92"/>
    </row>
    <row r="895" spans="1:4">
      <c r="A895" s="82">
        <v>14</v>
      </c>
      <c r="B895" s="82" t="s">
        <v>604</v>
      </c>
      <c r="C895" s="82" t="str">
        <f t="shared" si="39"/>
        <v>Целинский район              Сельское поселение 14</v>
      </c>
      <c r="D895" s="92"/>
    </row>
    <row r="896" spans="1:4">
      <c r="A896" s="82">
        <v>15</v>
      </c>
      <c r="B896" s="82" t="s">
        <v>605</v>
      </c>
      <c r="C896" s="82" t="str">
        <f t="shared" si="39"/>
        <v>Целинский район              Сельское поселение 15</v>
      </c>
      <c r="D896" s="92"/>
    </row>
    <row r="897" spans="1:4">
      <c r="A897" s="82">
        <v>16</v>
      </c>
      <c r="B897" s="82" t="s">
        <v>606</v>
      </c>
      <c r="C897" s="82" t="str">
        <f>CONCATENATE($A$880,B897)</f>
        <v>Целинский район              Сельское поселение 16</v>
      </c>
      <c r="D897" s="92"/>
    </row>
    <row r="898" spans="1:4">
      <c r="A898" s="82">
        <v>17</v>
      </c>
      <c r="B898" s="82" t="s">
        <v>607</v>
      </c>
      <c r="C898" s="82" t="str">
        <f t="shared" si="39"/>
        <v>Целинский район              Сельское поселение 17</v>
      </c>
      <c r="D898" s="92"/>
    </row>
    <row r="899" spans="1:4">
      <c r="A899" s="82">
        <v>18</v>
      </c>
      <c r="B899" s="82" t="s">
        <v>608</v>
      </c>
      <c r="C899" s="82" t="str">
        <f t="shared" si="39"/>
        <v>Целинский район              Сельское поселение 18</v>
      </c>
      <c r="D899" s="92"/>
    </row>
    <row r="900" spans="1:4">
      <c r="A900" s="82">
        <v>19</v>
      </c>
      <c r="B900" s="82" t="s">
        <v>609</v>
      </c>
      <c r="C900" s="82" t="str">
        <f t="shared" si="39"/>
        <v>Целинский район              Сельское поселение 19</v>
      </c>
      <c r="D900" s="92"/>
    </row>
    <row r="901" spans="1:4">
      <c r="D901" s="92"/>
    </row>
    <row r="902" spans="1:4">
      <c r="A902" s="87" t="str">
        <f>МО!B57</f>
        <v xml:space="preserve">Цимлянский район             </v>
      </c>
      <c r="D902" s="87" t="s">
        <v>558</v>
      </c>
    </row>
    <row r="903" spans="1:4">
      <c r="D903" s="91" t="s">
        <v>191</v>
      </c>
    </row>
    <row r="904" spans="1:4">
      <c r="A904" s="82">
        <v>1</v>
      </c>
      <c r="B904" s="82" t="s">
        <v>591</v>
      </c>
      <c r="C904" s="82" t="str">
        <f>CONCATENATE($A$902,B904)</f>
        <v>Цимлянский район             Сельское поселение 1</v>
      </c>
      <c r="D904" s="92" t="s">
        <v>298</v>
      </c>
    </row>
    <row r="905" spans="1:4">
      <c r="A905" s="82">
        <v>2</v>
      </c>
      <c r="B905" s="82" t="s">
        <v>592</v>
      </c>
      <c r="C905" s="82" t="str">
        <f t="shared" ref="C905:C921" si="40">CONCATENATE($A$902,B905)</f>
        <v>Цимлянский район             Сельское поселение 2</v>
      </c>
      <c r="D905" s="92" t="s">
        <v>559</v>
      </c>
    </row>
    <row r="906" spans="1:4">
      <c r="A906" s="82">
        <v>3</v>
      </c>
      <c r="B906" s="82" t="s">
        <v>593</v>
      </c>
      <c r="C906" s="82" t="str">
        <f t="shared" si="40"/>
        <v>Цимлянский район             Сельское поселение 3</v>
      </c>
      <c r="D906" s="92" t="s">
        <v>560</v>
      </c>
    </row>
    <row r="907" spans="1:4">
      <c r="A907" s="82">
        <v>4</v>
      </c>
      <c r="B907" s="82" t="s">
        <v>594</v>
      </c>
      <c r="C907" s="82" t="str">
        <f t="shared" si="40"/>
        <v>Цимлянский район             Сельское поселение 4</v>
      </c>
      <c r="D907" s="92" t="s">
        <v>561</v>
      </c>
    </row>
    <row r="908" spans="1:4">
      <c r="A908" s="82">
        <v>5</v>
      </c>
      <c r="B908" s="82" t="s">
        <v>595</v>
      </c>
      <c r="C908" s="82" t="str">
        <f t="shared" si="40"/>
        <v>Цимлянский район             Сельское поселение 5</v>
      </c>
      <c r="D908" s="92" t="s">
        <v>562</v>
      </c>
    </row>
    <row r="909" spans="1:4">
      <c r="A909" s="82">
        <v>6</v>
      </c>
      <c r="B909" s="82" t="s">
        <v>596</v>
      </c>
      <c r="C909" s="82" t="str">
        <f t="shared" si="40"/>
        <v>Цимлянский район             Сельское поселение 6</v>
      </c>
      <c r="D909" s="92" t="s">
        <v>563</v>
      </c>
    </row>
    <row r="910" spans="1:4">
      <c r="A910" s="82">
        <v>7</v>
      </c>
      <c r="B910" s="82" t="s">
        <v>597</v>
      </c>
      <c r="C910" s="82" t="str">
        <f t="shared" si="40"/>
        <v>Цимлянский район             Сельское поселение 7</v>
      </c>
      <c r="D910" s="92" t="s">
        <v>564</v>
      </c>
    </row>
    <row r="911" spans="1:4">
      <c r="A911" s="82">
        <v>8</v>
      </c>
      <c r="B911" s="82" t="s">
        <v>598</v>
      </c>
      <c r="C911" s="82" t="str">
        <f t="shared" si="40"/>
        <v>Цимлянский район             Сельское поселение 8</v>
      </c>
      <c r="D911" s="92"/>
    </row>
    <row r="912" spans="1:4">
      <c r="A912" s="82">
        <v>9</v>
      </c>
      <c r="B912" s="82" t="s">
        <v>599</v>
      </c>
      <c r="C912" s="82" t="str">
        <f t="shared" si="40"/>
        <v>Цимлянский район             Сельское поселение 9</v>
      </c>
      <c r="D912" s="92"/>
    </row>
    <row r="913" spans="1:4">
      <c r="A913" s="82">
        <v>10</v>
      </c>
      <c r="B913" s="82" t="s">
        <v>600</v>
      </c>
      <c r="C913" s="82" t="str">
        <f t="shared" si="40"/>
        <v>Цимлянский район             Сельское поселение 10</v>
      </c>
      <c r="D913" s="92"/>
    </row>
    <row r="914" spans="1:4">
      <c r="A914" s="82">
        <v>11</v>
      </c>
      <c r="B914" s="82" t="s">
        <v>601</v>
      </c>
      <c r="C914" s="82" t="str">
        <f t="shared" si="40"/>
        <v>Цимлянский район             Сельское поселение 11</v>
      </c>
      <c r="D914" s="92"/>
    </row>
    <row r="915" spans="1:4">
      <c r="A915" s="82">
        <v>12</v>
      </c>
      <c r="B915" s="82" t="s">
        <v>602</v>
      </c>
      <c r="C915" s="82" t="str">
        <f t="shared" si="40"/>
        <v>Цимлянский район             Сельское поселение 12</v>
      </c>
      <c r="D915" s="92"/>
    </row>
    <row r="916" spans="1:4">
      <c r="A916" s="82">
        <v>13</v>
      </c>
      <c r="B916" s="82" t="s">
        <v>603</v>
      </c>
      <c r="C916" s="82" t="str">
        <f t="shared" si="40"/>
        <v>Цимлянский район             Сельское поселение 13</v>
      </c>
      <c r="D916" s="92"/>
    </row>
    <row r="917" spans="1:4">
      <c r="A917" s="82">
        <v>14</v>
      </c>
      <c r="B917" s="82" t="s">
        <v>604</v>
      </c>
      <c r="C917" s="82" t="str">
        <f t="shared" si="40"/>
        <v>Цимлянский район             Сельское поселение 14</v>
      </c>
      <c r="D917" s="92"/>
    </row>
    <row r="918" spans="1:4">
      <c r="A918" s="82">
        <v>15</v>
      </c>
      <c r="B918" s="82" t="s">
        <v>605</v>
      </c>
      <c r="C918" s="82" t="str">
        <f t="shared" si="40"/>
        <v>Цимлянский район             Сельское поселение 15</v>
      </c>
      <c r="D918" s="92"/>
    </row>
    <row r="919" spans="1:4">
      <c r="A919" s="82">
        <v>16</v>
      </c>
      <c r="B919" s="82" t="s">
        <v>606</v>
      </c>
      <c r="C919" s="82" t="str">
        <f t="shared" si="40"/>
        <v>Цимлянский район             Сельское поселение 16</v>
      </c>
      <c r="D919" s="92"/>
    </row>
    <row r="920" spans="1:4">
      <c r="A920" s="82">
        <v>17</v>
      </c>
      <c r="B920" s="82" t="s">
        <v>607</v>
      </c>
      <c r="C920" s="82" t="str">
        <f t="shared" si="40"/>
        <v>Цимлянский район             Сельское поселение 17</v>
      </c>
      <c r="D920" s="92"/>
    </row>
    <row r="921" spans="1:4">
      <c r="A921" s="82">
        <v>18</v>
      </c>
      <c r="B921" s="82" t="s">
        <v>608</v>
      </c>
      <c r="C921" s="82" t="str">
        <f t="shared" si="40"/>
        <v>Цимлянский район             Сельское поселение 18</v>
      </c>
      <c r="D921" s="92"/>
    </row>
    <row r="922" spans="1:4">
      <c r="A922" s="82">
        <v>19</v>
      </c>
      <c r="B922" s="82" t="s">
        <v>609</v>
      </c>
      <c r="C922" s="82" t="str">
        <f>CONCATENATE($A$902,B922)</f>
        <v>Цимлянский район             Сельское поселение 19</v>
      </c>
      <c r="D922" s="92"/>
    </row>
    <row r="923" spans="1:4">
      <c r="D923" s="92"/>
    </row>
    <row r="924" spans="1:4">
      <c r="A924" s="87" t="str">
        <f>МО!B58</f>
        <v xml:space="preserve">Чертковский район            </v>
      </c>
      <c r="D924" s="95" t="s">
        <v>565</v>
      </c>
    </row>
    <row r="925" spans="1:4">
      <c r="D925" s="91" t="s">
        <v>191</v>
      </c>
    </row>
    <row r="926" spans="1:4">
      <c r="A926" s="82">
        <v>1</v>
      </c>
      <c r="B926" s="82" t="s">
        <v>591</v>
      </c>
      <c r="C926" s="82" t="str">
        <f>CONCATENATE($A$924,B926)</f>
        <v>Чертковский район            Сельское поселение 1</v>
      </c>
      <c r="D926" s="92" t="s">
        <v>566</v>
      </c>
    </row>
    <row r="927" spans="1:4">
      <c r="A927" s="82">
        <v>2</v>
      </c>
      <c r="B927" s="82" t="s">
        <v>592</v>
      </c>
      <c r="C927" s="82" t="str">
        <f t="shared" ref="C927:C944" si="41">CONCATENATE($A$924,B927)</f>
        <v>Чертковский район            Сельское поселение 2</v>
      </c>
      <c r="D927" s="92" t="s">
        <v>278</v>
      </c>
    </row>
    <row r="928" spans="1:4">
      <c r="A928" s="82">
        <v>3</v>
      </c>
      <c r="B928" s="82" t="s">
        <v>593</v>
      </c>
      <c r="C928" s="82" t="str">
        <f t="shared" si="41"/>
        <v>Чертковский район            Сельское поселение 3</v>
      </c>
      <c r="D928" s="92" t="s">
        <v>567</v>
      </c>
    </row>
    <row r="929" spans="1:7">
      <c r="A929" s="82">
        <v>4</v>
      </c>
      <c r="B929" s="82" t="s">
        <v>594</v>
      </c>
      <c r="C929" s="82" t="str">
        <f t="shared" si="41"/>
        <v>Чертковский район            Сельское поселение 4</v>
      </c>
      <c r="D929" s="92" t="s">
        <v>291</v>
      </c>
    </row>
    <row r="930" spans="1:7">
      <c r="A930" s="82">
        <v>5</v>
      </c>
      <c r="B930" s="82" t="s">
        <v>595</v>
      </c>
      <c r="C930" s="82" t="str">
        <f t="shared" si="41"/>
        <v>Чертковский район            Сельское поселение 5</v>
      </c>
      <c r="D930" s="92" t="s">
        <v>568</v>
      </c>
    </row>
    <row r="931" spans="1:7">
      <c r="A931" s="82">
        <v>6</v>
      </c>
      <c r="B931" s="82" t="s">
        <v>596</v>
      </c>
      <c r="C931" s="82" t="str">
        <f t="shared" si="41"/>
        <v>Чертковский район            Сельское поселение 6</v>
      </c>
      <c r="D931" s="92" t="s">
        <v>569</v>
      </c>
    </row>
    <row r="932" spans="1:7">
      <c r="A932" s="82">
        <v>7</v>
      </c>
      <c r="B932" s="82" t="s">
        <v>597</v>
      </c>
      <c r="C932" s="82" t="str">
        <f t="shared" si="41"/>
        <v>Чертковский район            Сельское поселение 7</v>
      </c>
      <c r="D932" s="92" t="s">
        <v>570</v>
      </c>
    </row>
    <row r="933" spans="1:7">
      <c r="A933" s="82">
        <v>8</v>
      </c>
      <c r="B933" s="82" t="s">
        <v>598</v>
      </c>
      <c r="C933" s="82" t="str">
        <f t="shared" si="41"/>
        <v>Чертковский район            Сельское поселение 8</v>
      </c>
      <c r="D933" s="92" t="s">
        <v>571</v>
      </c>
    </row>
    <row r="934" spans="1:7">
      <c r="A934" s="82">
        <v>9</v>
      </c>
      <c r="B934" s="82" t="s">
        <v>599</v>
      </c>
      <c r="C934" s="82" t="str">
        <f t="shared" si="41"/>
        <v>Чертковский район            Сельское поселение 9</v>
      </c>
      <c r="D934" s="92" t="s">
        <v>572</v>
      </c>
    </row>
    <row r="935" spans="1:7">
      <c r="A935" s="82">
        <v>10</v>
      </c>
      <c r="B935" s="82" t="s">
        <v>600</v>
      </c>
      <c r="C935" s="82" t="str">
        <f t="shared" si="41"/>
        <v>Чертковский район            Сельское поселение 10</v>
      </c>
      <c r="D935" s="92" t="s">
        <v>573</v>
      </c>
    </row>
    <row r="936" spans="1:7">
      <c r="A936" s="82">
        <v>11</v>
      </c>
      <c r="B936" s="82" t="s">
        <v>601</v>
      </c>
      <c r="C936" s="82" t="str">
        <f t="shared" si="41"/>
        <v>Чертковский район            Сельское поселение 11</v>
      </c>
      <c r="D936" s="92" t="s">
        <v>574</v>
      </c>
      <c r="G936" s="82">
        <v>3</v>
      </c>
    </row>
    <row r="937" spans="1:7">
      <c r="A937" s="82">
        <v>12</v>
      </c>
      <c r="B937" s="82" t="s">
        <v>602</v>
      </c>
      <c r="C937" s="82" t="str">
        <f t="shared" si="41"/>
        <v>Чертковский район            Сельское поселение 12</v>
      </c>
      <c r="D937" s="92" t="s">
        <v>575</v>
      </c>
    </row>
    <row r="938" spans="1:7">
      <c r="A938" s="82">
        <v>13</v>
      </c>
      <c r="B938" s="82" t="s">
        <v>603</v>
      </c>
      <c r="C938" s="82" t="str">
        <f t="shared" si="41"/>
        <v>Чертковский район            Сельское поселение 13</v>
      </c>
      <c r="D938" s="92" t="s">
        <v>576</v>
      </c>
    </row>
    <row r="939" spans="1:7">
      <c r="A939" s="82">
        <v>14</v>
      </c>
      <c r="B939" s="82" t="s">
        <v>604</v>
      </c>
      <c r="C939" s="82" t="str">
        <f t="shared" si="41"/>
        <v>Чертковский район            Сельское поселение 14</v>
      </c>
      <c r="D939" s="92" t="s">
        <v>577</v>
      </c>
    </row>
    <row r="940" spans="1:7">
      <c r="A940" s="82">
        <v>15</v>
      </c>
      <c r="B940" s="82" t="s">
        <v>605</v>
      </c>
      <c r="C940" s="82" t="str">
        <f t="shared" si="41"/>
        <v>Чертковский район            Сельское поселение 15</v>
      </c>
      <c r="D940" s="92"/>
    </row>
    <row r="941" spans="1:7">
      <c r="A941" s="82">
        <v>16</v>
      </c>
      <c r="B941" s="82" t="s">
        <v>606</v>
      </c>
      <c r="C941" s="82" t="str">
        <f t="shared" si="41"/>
        <v>Чертковский район            Сельское поселение 16</v>
      </c>
      <c r="D941" s="92"/>
    </row>
    <row r="942" spans="1:7">
      <c r="A942" s="82">
        <v>17</v>
      </c>
      <c r="B942" s="82" t="s">
        <v>607</v>
      </c>
      <c r="C942" s="82" t="str">
        <f t="shared" si="41"/>
        <v>Чертковский район            Сельское поселение 17</v>
      </c>
      <c r="D942" s="92"/>
    </row>
    <row r="943" spans="1:7">
      <c r="A943" s="82">
        <v>18</v>
      </c>
      <c r="B943" s="82" t="s">
        <v>608</v>
      </c>
      <c r="C943" s="82" t="str">
        <f t="shared" si="41"/>
        <v>Чертковский район            Сельское поселение 18</v>
      </c>
      <c r="D943" s="92"/>
    </row>
    <row r="944" spans="1:7">
      <c r="A944" s="82">
        <v>19</v>
      </c>
      <c r="B944" s="82" t="s">
        <v>609</v>
      </c>
      <c r="C944" s="82" t="str">
        <f t="shared" si="41"/>
        <v>Чертковский район            Сельское поселение 19</v>
      </c>
      <c r="D944" s="92"/>
    </row>
    <row r="945" spans="1:4">
      <c r="D945" s="92"/>
    </row>
    <row r="946" spans="1:4">
      <c r="A946" s="87" t="str">
        <f>МО!B59</f>
        <v xml:space="preserve">Шолоховский район            </v>
      </c>
      <c r="D946" s="87" t="s">
        <v>578</v>
      </c>
    </row>
    <row r="947" spans="1:4">
      <c r="D947" s="91" t="s">
        <v>191</v>
      </c>
    </row>
    <row r="948" spans="1:4">
      <c r="A948" s="82">
        <v>1</v>
      </c>
      <c r="B948" s="82" t="s">
        <v>591</v>
      </c>
      <c r="C948" s="82" t="str">
        <f>CONCATENATE($A$946,B948)</f>
        <v>Шолоховский район            Сельское поселение 1</v>
      </c>
      <c r="D948" s="92" t="s">
        <v>579</v>
      </c>
    </row>
    <row r="949" spans="1:4">
      <c r="A949" s="82">
        <v>2</v>
      </c>
      <c r="B949" s="82" t="s">
        <v>592</v>
      </c>
      <c r="C949" s="82" t="str">
        <f t="shared" ref="C949:C966" si="42">CONCATENATE($A$946,B949)</f>
        <v>Шолоховский район            Сельское поселение 2</v>
      </c>
      <c r="D949" s="92" t="s">
        <v>580</v>
      </c>
    </row>
    <row r="950" spans="1:4">
      <c r="A950" s="82">
        <v>3</v>
      </c>
      <c r="B950" s="82" t="s">
        <v>593</v>
      </c>
      <c r="C950" s="82" t="str">
        <f t="shared" si="42"/>
        <v>Шолоховский район            Сельское поселение 3</v>
      </c>
      <c r="D950" s="92" t="s">
        <v>581</v>
      </c>
    </row>
    <row r="951" spans="1:4">
      <c r="A951" s="82">
        <v>4</v>
      </c>
      <c r="B951" s="82" t="s">
        <v>594</v>
      </c>
      <c r="C951" s="82" t="str">
        <f t="shared" si="42"/>
        <v>Шолоховский район            Сельское поселение 4</v>
      </c>
      <c r="D951" s="92" t="s">
        <v>582</v>
      </c>
    </row>
    <row r="952" spans="1:4">
      <c r="A952" s="82">
        <v>5</v>
      </c>
      <c r="B952" s="82" t="s">
        <v>595</v>
      </c>
      <c r="C952" s="82" t="str">
        <f t="shared" si="42"/>
        <v>Шолоховский район            Сельское поселение 5</v>
      </c>
      <c r="D952" s="92" t="s">
        <v>298</v>
      </c>
    </row>
    <row r="953" spans="1:4">
      <c r="A953" s="82">
        <v>6</v>
      </c>
      <c r="B953" s="82" t="s">
        <v>596</v>
      </c>
      <c r="C953" s="82" t="str">
        <f t="shared" si="42"/>
        <v>Шолоховский район            Сельское поселение 6</v>
      </c>
      <c r="D953" s="92" t="s">
        <v>583</v>
      </c>
    </row>
    <row r="954" spans="1:4">
      <c r="A954" s="82">
        <v>7</v>
      </c>
      <c r="B954" s="82" t="s">
        <v>597</v>
      </c>
      <c r="C954" s="82" t="str">
        <f t="shared" si="42"/>
        <v>Шолоховский район            Сельское поселение 7</v>
      </c>
      <c r="D954" s="92" t="s">
        <v>584</v>
      </c>
    </row>
    <row r="955" spans="1:4">
      <c r="A955" s="82">
        <v>8</v>
      </c>
      <c r="B955" s="82" t="s">
        <v>598</v>
      </c>
      <c r="C955" s="82" t="str">
        <f t="shared" si="42"/>
        <v>Шолоховский район            Сельское поселение 8</v>
      </c>
      <c r="D955" s="92" t="s">
        <v>585</v>
      </c>
    </row>
    <row r="956" spans="1:4">
      <c r="A956" s="82">
        <v>9</v>
      </c>
      <c r="B956" s="82" t="s">
        <v>599</v>
      </c>
      <c r="C956" s="82" t="str">
        <f t="shared" si="42"/>
        <v>Шолоховский район            Сельское поселение 9</v>
      </c>
      <c r="D956" s="92" t="s">
        <v>586</v>
      </c>
    </row>
    <row r="957" spans="1:4">
      <c r="A957" s="82">
        <v>10</v>
      </c>
      <c r="B957" s="82" t="s">
        <v>600</v>
      </c>
      <c r="C957" s="82" t="str">
        <f t="shared" si="42"/>
        <v>Шолоховский район            Сельское поселение 10</v>
      </c>
      <c r="D957" s="92"/>
    </row>
    <row r="958" spans="1:4">
      <c r="A958" s="82">
        <v>11</v>
      </c>
      <c r="B958" s="82" t="s">
        <v>601</v>
      </c>
      <c r="C958" s="82" t="str">
        <f t="shared" si="42"/>
        <v>Шолоховский район            Сельское поселение 11</v>
      </c>
      <c r="D958" s="92"/>
    </row>
    <row r="959" spans="1:4">
      <c r="A959" s="82">
        <v>12</v>
      </c>
      <c r="B959" s="82" t="s">
        <v>602</v>
      </c>
      <c r="C959" s="82" t="str">
        <f t="shared" si="42"/>
        <v>Шолоховский район            Сельское поселение 12</v>
      </c>
      <c r="D959" s="92"/>
    </row>
    <row r="960" spans="1:4">
      <c r="A960" s="82">
        <v>13</v>
      </c>
      <c r="B960" s="82" t="s">
        <v>603</v>
      </c>
      <c r="C960" s="82" t="str">
        <f t="shared" si="42"/>
        <v>Шолоховский район            Сельское поселение 13</v>
      </c>
      <c r="D960" s="92"/>
    </row>
    <row r="961" spans="1:4">
      <c r="A961" s="82">
        <v>14</v>
      </c>
      <c r="B961" s="82" t="s">
        <v>604</v>
      </c>
      <c r="C961" s="82" t="str">
        <f t="shared" si="42"/>
        <v>Шолоховский район            Сельское поселение 14</v>
      </c>
      <c r="D961" s="92"/>
    </row>
    <row r="962" spans="1:4">
      <c r="A962" s="82">
        <v>15</v>
      </c>
      <c r="B962" s="82" t="s">
        <v>605</v>
      </c>
      <c r="C962" s="82" t="str">
        <f t="shared" si="42"/>
        <v>Шолоховский район            Сельское поселение 15</v>
      </c>
      <c r="D962" s="92"/>
    </row>
    <row r="963" spans="1:4">
      <c r="A963" s="82">
        <v>16</v>
      </c>
      <c r="B963" s="82" t="s">
        <v>606</v>
      </c>
      <c r="C963" s="82" t="str">
        <f t="shared" si="42"/>
        <v>Шолоховский район            Сельское поселение 16</v>
      </c>
      <c r="D963" s="92"/>
    </row>
    <row r="964" spans="1:4">
      <c r="A964" s="82">
        <v>17</v>
      </c>
      <c r="B964" s="82" t="s">
        <v>607</v>
      </c>
      <c r="C964" s="82" t="str">
        <f t="shared" si="42"/>
        <v>Шолоховский район            Сельское поселение 17</v>
      </c>
      <c r="D964" s="92"/>
    </row>
    <row r="965" spans="1:4">
      <c r="A965" s="82">
        <v>18</v>
      </c>
      <c r="B965" s="82" t="s">
        <v>608</v>
      </c>
      <c r="C965" s="82" t="str">
        <f t="shared" si="42"/>
        <v>Шолоховский район            Сельское поселение 18</v>
      </c>
      <c r="D965" s="92"/>
    </row>
    <row r="966" spans="1:4">
      <c r="A966" s="82">
        <v>19</v>
      </c>
      <c r="B966" s="82" t="s">
        <v>609</v>
      </c>
      <c r="C966" s="82" t="str">
        <f t="shared" si="42"/>
        <v>Шолоховский район            Сельское поселение 19</v>
      </c>
      <c r="D966" s="92"/>
    </row>
    <row r="967" spans="1:4">
      <c r="D967" s="96"/>
    </row>
    <row r="968" spans="1:4">
      <c r="D968" s="96"/>
    </row>
    <row r="969" spans="1:4">
      <c r="D969" s="96"/>
    </row>
    <row r="970" spans="1:4">
      <c r="D970" s="96"/>
    </row>
    <row r="971" spans="1:4">
      <c r="D971" s="96"/>
    </row>
  </sheetData>
  <sheetProtection password="CF18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3"/>
  <dimension ref="A5:K59"/>
  <sheetViews>
    <sheetView topLeftCell="A61" workbookViewId="0">
      <selection activeCell="G91" sqref="G91"/>
    </sheetView>
  </sheetViews>
  <sheetFormatPr defaultRowHeight="12.75"/>
  <cols>
    <col min="2" max="2" width="44.5703125" style="120" customWidth="1"/>
    <col min="3" max="6" width="6.42578125" customWidth="1"/>
    <col min="7" max="7" width="14.7109375" customWidth="1"/>
  </cols>
  <sheetData>
    <row r="5" spans="1:11" ht="15">
      <c r="A5" s="4">
        <v>1</v>
      </c>
      <c r="B5" s="121" t="s">
        <v>54</v>
      </c>
      <c r="C5" s="4">
        <v>1</v>
      </c>
      <c r="D5" s="4"/>
      <c r="E5" s="4"/>
      <c r="F5" s="4"/>
      <c r="G5" s="136">
        <v>6114002441</v>
      </c>
      <c r="J5">
        <v>2020</v>
      </c>
      <c r="K5">
        <v>20</v>
      </c>
    </row>
    <row r="6" spans="1:11" ht="15">
      <c r="A6" s="4">
        <v>2</v>
      </c>
      <c r="B6" s="121" t="s">
        <v>52</v>
      </c>
      <c r="C6" s="4">
        <v>2</v>
      </c>
      <c r="D6" s="4"/>
      <c r="E6" s="4"/>
      <c r="F6" s="4"/>
      <c r="G6" s="136">
        <v>6114002461</v>
      </c>
      <c r="J6">
        <v>2021</v>
      </c>
      <c r="K6">
        <v>21</v>
      </c>
    </row>
    <row r="7" spans="1:11" ht="15">
      <c r="A7" s="4">
        <v>3</v>
      </c>
      <c r="B7" s="121" t="s">
        <v>55</v>
      </c>
      <c r="C7" s="4">
        <v>3</v>
      </c>
      <c r="D7" s="4"/>
      <c r="E7" s="4"/>
      <c r="F7" s="4"/>
      <c r="G7" s="136">
        <v>6114002481</v>
      </c>
      <c r="J7">
        <v>2022</v>
      </c>
      <c r="K7">
        <v>22</v>
      </c>
    </row>
    <row r="8" spans="1:11" ht="15">
      <c r="A8" s="4">
        <v>4</v>
      </c>
      <c r="B8" s="121" t="s">
        <v>56</v>
      </c>
      <c r="C8" s="4">
        <v>4</v>
      </c>
      <c r="D8" s="4"/>
      <c r="E8" s="4"/>
      <c r="F8" s="4"/>
      <c r="G8" s="136">
        <v>6114002501</v>
      </c>
      <c r="J8">
        <v>2023</v>
      </c>
      <c r="K8">
        <v>23</v>
      </c>
    </row>
    <row r="9" spans="1:11" ht="15">
      <c r="A9" s="4">
        <v>5</v>
      </c>
      <c r="B9" s="121" t="s">
        <v>57</v>
      </c>
      <c r="C9" s="4">
        <v>5</v>
      </c>
      <c r="D9" s="4"/>
      <c r="E9" s="4"/>
      <c r="F9" s="4"/>
      <c r="G9" s="136">
        <v>6114002521</v>
      </c>
      <c r="J9">
        <v>2024</v>
      </c>
      <c r="K9">
        <v>24</v>
      </c>
    </row>
    <row r="10" spans="1:11" ht="15">
      <c r="A10" s="4">
        <v>6</v>
      </c>
      <c r="B10" s="121" t="s">
        <v>53</v>
      </c>
      <c r="C10" s="4">
        <v>6</v>
      </c>
      <c r="D10" s="4"/>
      <c r="E10" s="4"/>
      <c r="F10" s="4"/>
      <c r="G10" s="136">
        <v>6114002541</v>
      </c>
      <c r="J10">
        <v>2025</v>
      </c>
      <c r="K10">
        <v>25</v>
      </c>
    </row>
    <row r="11" spans="1:11" ht="15">
      <c r="A11" s="4">
        <v>7</v>
      </c>
      <c r="B11" s="121" t="s">
        <v>58</v>
      </c>
      <c r="C11" s="4">
        <v>7</v>
      </c>
      <c r="D11" s="4"/>
      <c r="E11" s="4"/>
      <c r="F11" s="4"/>
      <c r="G11" s="136">
        <v>6114002561</v>
      </c>
      <c r="J11">
        <v>2026</v>
      </c>
      <c r="K11">
        <v>26</v>
      </c>
    </row>
    <row r="12" spans="1:11" ht="15">
      <c r="A12" s="4">
        <v>8</v>
      </c>
      <c r="B12" s="121" t="s">
        <v>59</v>
      </c>
      <c r="C12" s="4">
        <v>8</v>
      </c>
      <c r="D12" s="4"/>
      <c r="E12" s="4"/>
      <c r="F12" s="4"/>
      <c r="G12" s="136">
        <v>6114002581</v>
      </c>
      <c r="J12">
        <v>2027</v>
      </c>
      <c r="K12">
        <v>27</v>
      </c>
    </row>
    <row r="13" spans="1:11" ht="15">
      <c r="A13" s="4">
        <v>9</v>
      </c>
      <c r="B13" s="121" t="s">
        <v>63</v>
      </c>
      <c r="C13" s="4">
        <v>9</v>
      </c>
      <c r="D13" s="4"/>
      <c r="E13" s="4"/>
      <c r="F13" s="4"/>
      <c r="G13" s="136">
        <v>6114002601</v>
      </c>
      <c r="J13">
        <v>2028</v>
      </c>
      <c r="K13">
        <v>28</v>
      </c>
    </row>
    <row r="14" spans="1:11" ht="15">
      <c r="A14" s="4">
        <v>10</v>
      </c>
      <c r="B14" s="121" t="s">
        <v>60</v>
      </c>
      <c r="C14" s="4">
        <v>10</v>
      </c>
      <c r="D14" s="4"/>
      <c r="E14" s="4"/>
      <c r="F14" s="4"/>
      <c r="G14" s="136">
        <v>6114002621</v>
      </c>
      <c r="J14">
        <v>2029</v>
      </c>
      <c r="K14">
        <v>29</v>
      </c>
    </row>
    <row r="15" spans="1:11" ht="15">
      <c r="A15" s="4">
        <v>11</v>
      </c>
      <c r="B15" s="121" t="s">
        <v>61</v>
      </c>
      <c r="C15" s="4">
        <v>11</v>
      </c>
      <c r="D15" s="4"/>
      <c r="E15" s="4"/>
      <c r="F15" s="4"/>
      <c r="G15" s="136">
        <v>6114002641</v>
      </c>
      <c r="J15">
        <v>2030</v>
      </c>
      <c r="K15">
        <v>30</v>
      </c>
    </row>
    <row r="16" spans="1:11" ht="15">
      <c r="A16" s="4">
        <v>12</v>
      </c>
      <c r="B16" s="121" t="s">
        <v>62</v>
      </c>
      <c r="C16" s="4">
        <v>12</v>
      </c>
      <c r="D16" s="4"/>
      <c r="E16" s="4"/>
      <c r="F16" s="4"/>
      <c r="G16" s="136">
        <v>6114002661</v>
      </c>
      <c r="J16">
        <v>2031</v>
      </c>
      <c r="K16">
        <v>31</v>
      </c>
    </row>
    <row r="17" spans="1:11" ht="15">
      <c r="A17" s="4">
        <v>13</v>
      </c>
      <c r="B17" s="121" t="s">
        <v>635</v>
      </c>
      <c r="C17" s="4">
        <v>13</v>
      </c>
      <c r="D17" s="4"/>
      <c r="E17" s="4"/>
      <c r="F17" s="4"/>
      <c r="G17" s="136">
        <v>6114001581</v>
      </c>
      <c r="J17">
        <v>2032</v>
      </c>
      <c r="K17">
        <v>32</v>
      </c>
    </row>
    <row r="18" spans="1:11" ht="15">
      <c r="A18" s="4">
        <v>14</v>
      </c>
      <c r="B18" s="121" t="s">
        <v>12</v>
      </c>
      <c r="C18" s="4">
        <v>14</v>
      </c>
      <c r="D18" s="4"/>
      <c r="E18" s="4"/>
      <c r="F18" s="4"/>
      <c r="G18" s="136">
        <v>6114001601</v>
      </c>
      <c r="J18">
        <v>2033</v>
      </c>
      <c r="K18">
        <v>33</v>
      </c>
    </row>
    <row r="19" spans="1:11" ht="15">
      <c r="A19" s="4">
        <v>15</v>
      </c>
      <c r="B19" s="121" t="s">
        <v>13</v>
      </c>
      <c r="C19" s="4">
        <v>15</v>
      </c>
      <c r="D19" s="4"/>
      <c r="E19" s="4"/>
      <c r="F19" s="4"/>
      <c r="G19" s="136">
        <v>6114001621</v>
      </c>
      <c r="J19">
        <v>2034</v>
      </c>
      <c r="K19">
        <v>34</v>
      </c>
    </row>
    <row r="20" spans="1:11" ht="15">
      <c r="A20" s="4">
        <v>16</v>
      </c>
      <c r="B20" s="121" t="s">
        <v>14</v>
      </c>
      <c r="C20" s="4">
        <v>16</v>
      </c>
      <c r="D20" s="4"/>
      <c r="E20" s="4"/>
      <c r="F20" s="4"/>
      <c r="G20" s="136">
        <v>6114001641</v>
      </c>
      <c r="J20">
        <v>2035</v>
      </c>
      <c r="K20">
        <v>35</v>
      </c>
    </row>
    <row r="21" spans="1:11" ht="15">
      <c r="A21" s="4">
        <v>17</v>
      </c>
      <c r="B21" s="121" t="s">
        <v>64</v>
      </c>
      <c r="C21" s="4">
        <v>17</v>
      </c>
      <c r="D21" s="4"/>
      <c r="E21" s="4"/>
      <c r="F21" s="4"/>
      <c r="G21" s="136">
        <v>6114001661</v>
      </c>
    </row>
    <row r="22" spans="1:11" ht="15">
      <c r="A22" s="4">
        <v>18</v>
      </c>
      <c r="B22" s="121" t="s">
        <v>15</v>
      </c>
      <c r="C22" s="4">
        <v>18</v>
      </c>
      <c r="D22" s="4"/>
      <c r="E22" s="4"/>
      <c r="F22" s="4"/>
      <c r="G22" s="136">
        <v>6114001681</v>
      </c>
    </row>
    <row r="23" spans="1:11" ht="15">
      <c r="A23" s="4">
        <v>19</v>
      </c>
      <c r="B23" s="121" t="s">
        <v>16</v>
      </c>
      <c r="C23" s="4">
        <v>19</v>
      </c>
      <c r="D23" s="4"/>
      <c r="E23" s="4"/>
      <c r="F23" s="4"/>
      <c r="G23" s="136">
        <v>6114001701</v>
      </c>
    </row>
    <row r="24" spans="1:11" ht="15">
      <c r="A24" s="4">
        <v>20</v>
      </c>
      <c r="B24" s="121" t="s">
        <v>17</v>
      </c>
      <c r="C24" s="4">
        <v>20</v>
      </c>
      <c r="D24" s="4"/>
      <c r="E24" s="4"/>
      <c r="F24" s="4"/>
      <c r="G24" s="136">
        <v>6114001741</v>
      </c>
    </row>
    <row r="25" spans="1:11" ht="15">
      <c r="A25" s="4">
        <v>21</v>
      </c>
      <c r="B25" s="121" t="s">
        <v>18</v>
      </c>
      <c r="C25" s="4">
        <v>21</v>
      </c>
      <c r="D25" s="4"/>
      <c r="E25" s="4"/>
      <c r="F25" s="4"/>
      <c r="G25" s="136">
        <v>6114001761</v>
      </c>
    </row>
    <row r="26" spans="1:11" ht="15">
      <c r="A26" s="4">
        <v>22</v>
      </c>
      <c r="B26" s="121" t="s">
        <v>19</v>
      </c>
      <c r="C26" s="4">
        <v>22</v>
      </c>
      <c r="D26" s="4"/>
      <c r="E26" s="4"/>
      <c r="F26" s="4"/>
      <c r="G26" s="136">
        <v>6114001781</v>
      </c>
    </row>
    <row r="27" spans="1:11" ht="15">
      <c r="A27" s="4">
        <v>23</v>
      </c>
      <c r="B27" s="121" t="s">
        <v>20</v>
      </c>
      <c r="C27" s="4">
        <v>23</v>
      </c>
      <c r="D27" s="4"/>
      <c r="E27" s="4"/>
      <c r="F27" s="4"/>
      <c r="G27" s="136">
        <v>6114001801</v>
      </c>
    </row>
    <row r="28" spans="1:11" ht="15">
      <c r="A28" s="4">
        <v>24</v>
      </c>
      <c r="B28" s="121" t="s">
        <v>21</v>
      </c>
      <c r="C28" s="4">
        <v>24</v>
      </c>
      <c r="D28" s="4"/>
      <c r="E28" s="4"/>
      <c r="F28" s="4"/>
      <c r="G28" s="136">
        <v>6114001821</v>
      </c>
    </row>
    <row r="29" spans="1:11" ht="15">
      <c r="A29" s="4">
        <v>25</v>
      </c>
      <c r="B29" s="121" t="s">
        <v>22</v>
      </c>
      <c r="C29" s="4">
        <v>25</v>
      </c>
      <c r="D29" s="4"/>
      <c r="E29" s="4"/>
      <c r="F29" s="4"/>
      <c r="G29" s="136">
        <v>6114001841</v>
      </c>
    </row>
    <row r="30" spans="1:11" ht="15">
      <c r="A30" s="4">
        <v>26</v>
      </c>
      <c r="B30" s="121" t="s">
        <v>23</v>
      </c>
      <c r="C30" s="4">
        <v>26</v>
      </c>
      <c r="D30" s="4"/>
      <c r="E30" s="4"/>
      <c r="F30" s="4"/>
      <c r="G30" s="136">
        <v>6114001861</v>
      </c>
    </row>
    <row r="31" spans="1:11" ht="15">
      <c r="A31" s="4">
        <v>27</v>
      </c>
      <c r="B31" s="121" t="s">
        <v>24</v>
      </c>
      <c r="C31" s="4">
        <v>27</v>
      </c>
      <c r="D31" s="4"/>
      <c r="E31" s="4"/>
      <c r="F31" s="4"/>
      <c r="G31" s="136">
        <v>6114001881</v>
      </c>
    </row>
    <row r="32" spans="1:11" ht="15">
      <c r="A32" s="4">
        <v>28</v>
      </c>
      <c r="B32" s="121" t="s">
        <v>25</v>
      </c>
      <c r="C32" s="4">
        <v>28</v>
      </c>
      <c r="D32" s="4"/>
      <c r="E32" s="4"/>
      <c r="F32" s="4"/>
      <c r="G32" s="136">
        <v>6114001901</v>
      </c>
    </row>
    <row r="33" spans="1:7" ht="15">
      <c r="A33" s="4">
        <v>29</v>
      </c>
      <c r="B33" s="121" t="s">
        <v>26</v>
      </c>
      <c r="C33" s="4">
        <v>29</v>
      </c>
      <c r="D33" s="4"/>
      <c r="E33" s="4"/>
      <c r="F33" s="4"/>
      <c r="G33" s="136">
        <v>6114001921</v>
      </c>
    </row>
    <row r="34" spans="1:7" ht="15">
      <c r="A34" s="4">
        <v>30</v>
      </c>
      <c r="B34" s="121" t="s">
        <v>27</v>
      </c>
      <c r="C34" s="4">
        <v>30</v>
      </c>
      <c r="D34" s="4"/>
      <c r="E34" s="4"/>
      <c r="F34" s="4"/>
      <c r="G34" s="136">
        <v>6114001941</v>
      </c>
    </row>
    <row r="35" spans="1:7" ht="15">
      <c r="A35" s="4">
        <v>31</v>
      </c>
      <c r="B35" s="121" t="s">
        <v>28</v>
      </c>
      <c r="C35" s="4">
        <v>31</v>
      </c>
      <c r="D35" s="4"/>
      <c r="E35" s="4"/>
      <c r="F35" s="4"/>
      <c r="G35" s="136">
        <v>6114001961</v>
      </c>
    </row>
    <row r="36" spans="1:7" ht="15">
      <c r="A36" s="4">
        <v>32</v>
      </c>
      <c r="B36" s="121" t="s">
        <v>29</v>
      </c>
      <c r="C36" s="4">
        <v>32</v>
      </c>
      <c r="D36" s="4"/>
      <c r="E36" s="4"/>
      <c r="F36" s="4"/>
      <c r="G36" s="136">
        <v>6114001981</v>
      </c>
    </row>
    <row r="37" spans="1:7" ht="15">
      <c r="A37" s="4">
        <v>33</v>
      </c>
      <c r="B37" s="121" t="s">
        <v>30</v>
      </c>
      <c r="C37" s="4">
        <v>33</v>
      </c>
      <c r="D37" s="4"/>
      <c r="E37" s="4"/>
      <c r="F37" s="4"/>
      <c r="G37" s="136">
        <v>6114002001</v>
      </c>
    </row>
    <row r="38" spans="1:7" ht="15">
      <c r="A38" s="4">
        <v>34</v>
      </c>
      <c r="B38" s="121" t="s">
        <v>31</v>
      </c>
      <c r="C38" s="4">
        <v>34</v>
      </c>
      <c r="D38" s="4"/>
      <c r="E38" s="4"/>
      <c r="F38" s="4"/>
      <c r="G38" s="136">
        <v>6114002021</v>
      </c>
    </row>
    <row r="39" spans="1:7" ht="15">
      <c r="A39" s="4">
        <v>35</v>
      </c>
      <c r="B39" s="121" t="s">
        <v>32</v>
      </c>
      <c r="C39" s="4">
        <v>35</v>
      </c>
      <c r="D39" s="4"/>
      <c r="E39" s="4"/>
      <c r="F39" s="4"/>
      <c r="G39" s="136">
        <v>6114002041</v>
      </c>
    </row>
    <row r="40" spans="1:7" ht="15">
      <c r="A40" s="4">
        <v>36</v>
      </c>
      <c r="B40" s="121" t="s">
        <v>33</v>
      </c>
      <c r="C40" s="4">
        <v>36</v>
      </c>
      <c r="D40" s="4"/>
      <c r="E40" s="4"/>
      <c r="F40" s="4"/>
      <c r="G40" s="136">
        <v>6114002061</v>
      </c>
    </row>
    <row r="41" spans="1:7" ht="15">
      <c r="A41" s="4">
        <v>37</v>
      </c>
      <c r="B41" s="121" t="s">
        <v>34</v>
      </c>
      <c r="C41" s="4">
        <v>37</v>
      </c>
      <c r="D41" s="4"/>
      <c r="E41" s="4"/>
      <c r="F41" s="4"/>
      <c r="G41" s="136">
        <v>6114002081</v>
      </c>
    </row>
    <row r="42" spans="1:7" ht="15">
      <c r="A42" s="4">
        <v>38</v>
      </c>
      <c r="B42" s="121" t="s">
        <v>35</v>
      </c>
      <c r="C42" s="4">
        <v>38</v>
      </c>
      <c r="D42" s="4"/>
      <c r="E42" s="4"/>
      <c r="F42" s="4"/>
      <c r="G42" s="136">
        <v>6114002101</v>
      </c>
    </row>
    <row r="43" spans="1:7" ht="15">
      <c r="A43" s="4">
        <v>39</v>
      </c>
      <c r="B43" s="121" t="s">
        <v>36</v>
      </c>
      <c r="C43" s="4">
        <v>39</v>
      </c>
      <c r="D43" s="4"/>
      <c r="E43" s="4"/>
      <c r="F43" s="4"/>
      <c r="G43" s="136">
        <v>6114002121</v>
      </c>
    </row>
    <row r="44" spans="1:7" ht="15">
      <c r="A44" s="4">
        <v>40</v>
      </c>
      <c r="B44" s="121" t="s">
        <v>37</v>
      </c>
      <c r="C44" s="4">
        <v>40</v>
      </c>
      <c r="D44" s="4"/>
      <c r="E44" s="4"/>
      <c r="F44" s="4"/>
      <c r="G44" s="136">
        <v>6114002141</v>
      </c>
    </row>
    <row r="45" spans="1:7" ht="15">
      <c r="A45" s="4">
        <v>41</v>
      </c>
      <c r="B45" s="121" t="s">
        <v>38</v>
      </c>
      <c r="C45" s="4">
        <v>41</v>
      </c>
      <c r="D45" s="4"/>
      <c r="E45" s="4"/>
      <c r="F45" s="4"/>
      <c r="G45" s="136">
        <v>6114002161</v>
      </c>
    </row>
    <row r="46" spans="1:7" ht="15">
      <c r="A46" s="4">
        <v>42</v>
      </c>
      <c r="B46" s="121" t="s">
        <v>39</v>
      </c>
      <c r="C46" s="4">
        <v>42</v>
      </c>
      <c r="D46" s="4"/>
      <c r="E46" s="4"/>
      <c r="F46" s="4"/>
      <c r="G46" s="136">
        <v>6114002181</v>
      </c>
    </row>
    <row r="47" spans="1:7" ht="15">
      <c r="A47" s="4">
        <v>43</v>
      </c>
      <c r="B47" s="121" t="s">
        <v>40</v>
      </c>
      <c r="C47" s="4">
        <v>43</v>
      </c>
      <c r="D47" s="4"/>
      <c r="E47" s="4"/>
      <c r="F47" s="4"/>
      <c r="G47" s="136">
        <v>6114002201</v>
      </c>
    </row>
    <row r="48" spans="1:7" ht="15">
      <c r="A48" s="4">
        <v>44</v>
      </c>
      <c r="B48" s="121" t="s">
        <v>41</v>
      </c>
      <c r="C48" s="4">
        <v>44</v>
      </c>
      <c r="D48" s="4"/>
      <c r="E48" s="4"/>
      <c r="F48" s="4"/>
      <c r="G48" s="136">
        <v>6114002221</v>
      </c>
    </row>
    <row r="49" spans="1:7" ht="15">
      <c r="A49" s="4">
        <v>45</v>
      </c>
      <c r="B49" s="121" t="s">
        <v>42</v>
      </c>
      <c r="C49" s="4">
        <v>45</v>
      </c>
      <c r="D49" s="4"/>
      <c r="E49" s="4"/>
      <c r="F49" s="4"/>
      <c r="G49" s="136">
        <v>6114002241</v>
      </c>
    </row>
    <row r="50" spans="1:7" ht="15">
      <c r="A50" s="4">
        <v>46</v>
      </c>
      <c r="B50" s="121" t="s">
        <v>43</v>
      </c>
      <c r="C50" s="4">
        <v>46</v>
      </c>
      <c r="D50" s="4"/>
      <c r="E50" s="4"/>
      <c r="F50" s="4"/>
      <c r="G50" s="136">
        <v>6114002261</v>
      </c>
    </row>
    <row r="51" spans="1:7" ht="15">
      <c r="A51" s="4">
        <v>47</v>
      </c>
      <c r="B51" s="121" t="s">
        <v>44</v>
      </c>
      <c r="C51" s="4">
        <v>47</v>
      </c>
      <c r="D51" s="4"/>
      <c r="E51" s="4"/>
      <c r="F51" s="4"/>
      <c r="G51" s="136">
        <v>6114002281</v>
      </c>
    </row>
    <row r="52" spans="1:7" ht="15">
      <c r="A52" s="4">
        <v>48</v>
      </c>
      <c r="B52" s="121" t="s">
        <v>65</v>
      </c>
      <c r="C52" s="4">
        <v>48</v>
      </c>
      <c r="D52" s="4"/>
      <c r="E52" s="4"/>
      <c r="F52" s="4"/>
      <c r="G52" s="136">
        <v>6114002301</v>
      </c>
    </row>
    <row r="53" spans="1:7" ht="15">
      <c r="A53" s="4">
        <v>49</v>
      </c>
      <c r="B53" s="121" t="s">
        <v>45</v>
      </c>
      <c r="C53" s="4">
        <v>49</v>
      </c>
      <c r="D53" s="4"/>
      <c r="E53" s="4"/>
      <c r="F53" s="4"/>
      <c r="G53" s="136">
        <v>6114002321</v>
      </c>
    </row>
    <row r="54" spans="1:7" ht="15">
      <c r="A54" s="4">
        <v>50</v>
      </c>
      <c r="B54" s="121" t="s">
        <v>46</v>
      </c>
      <c r="C54" s="4">
        <v>50</v>
      </c>
      <c r="D54" s="4"/>
      <c r="E54" s="4"/>
      <c r="F54" s="4"/>
      <c r="G54" s="136">
        <v>6114002341</v>
      </c>
    </row>
    <row r="55" spans="1:7" ht="15">
      <c r="A55" s="4">
        <v>51</v>
      </c>
      <c r="B55" s="121" t="s">
        <v>47</v>
      </c>
      <c r="C55" s="4">
        <v>51</v>
      </c>
      <c r="D55" s="4"/>
      <c r="E55" s="4"/>
      <c r="F55" s="4"/>
      <c r="G55" s="136">
        <v>6114002361</v>
      </c>
    </row>
    <row r="56" spans="1:7" ht="15">
      <c r="A56" s="4">
        <v>52</v>
      </c>
      <c r="B56" s="121" t="s">
        <v>48</v>
      </c>
      <c r="C56" s="4">
        <v>52</v>
      </c>
      <c r="D56" s="4"/>
      <c r="E56" s="4"/>
      <c r="F56" s="4"/>
      <c r="G56" s="136">
        <v>6114002381</v>
      </c>
    </row>
    <row r="57" spans="1:7" ht="15">
      <c r="A57" s="4">
        <v>53</v>
      </c>
      <c r="B57" s="121" t="s">
        <v>49</v>
      </c>
      <c r="C57" s="4">
        <v>53</v>
      </c>
      <c r="D57" s="4"/>
      <c r="E57" s="4"/>
      <c r="F57" s="4"/>
      <c r="G57" s="136">
        <v>6114002401</v>
      </c>
    </row>
    <row r="58" spans="1:7" ht="15">
      <c r="A58" s="4">
        <v>54</v>
      </c>
      <c r="B58" s="121" t="s">
        <v>50</v>
      </c>
      <c r="C58" s="4">
        <v>54</v>
      </c>
      <c r="D58" s="4"/>
      <c r="E58" s="4"/>
      <c r="F58" s="4"/>
      <c r="G58" s="136">
        <v>6114002421</v>
      </c>
    </row>
    <row r="59" spans="1:7" ht="15">
      <c r="A59" s="4">
        <v>55</v>
      </c>
      <c r="B59" s="121" t="s">
        <v>51</v>
      </c>
      <c r="C59" s="4">
        <v>55</v>
      </c>
      <c r="D59" s="4"/>
      <c r="E59" s="4"/>
      <c r="F59" s="4"/>
      <c r="G59" s="136">
        <v>6114001721</v>
      </c>
    </row>
  </sheetData>
  <sheetProtection password="CF18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ВВОД</vt:lpstr>
      <vt:lpstr>справочник_поселений</vt:lpstr>
      <vt:lpstr>справочник_поселений_рабочее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СЭД</cp:lastModifiedBy>
  <cp:lastPrinted>2024-07-15T13:16:28Z</cp:lastPrinted>
  <dcterms:created xsi:type="dcterms:W3CDTF">2010-04-20T07:34:11Z</dcterms:created>
  <dcterms:modified xsi:type="dcterms:W3CDTF">2024-07-15T13:52:23Z</dcterms:modified>
</cp:coreProperties>
</file>